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4.ABRIL\Q - RECURSOS HUMANOS\PERSONAL CONTRATADO\"/>
    </mc:Choice>
  </mc:AlternateContent>
  <xr:revisionPtr revIDLastSave="0" documentId="14_{65E920CA-833F-4C3C-8A2E-0533FEA412D1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Abril 2026" sheetId="1" r:id="rId1"/>
  </sheets>
  <definedNames>
    <definedName name="_xlnm.Print_Area" localSheetId="0">'Abril 2026'!$A$1:$AC$155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" i="1" l="1"/>
  <c r="L143" i="1"/>
  <c r="K143" i="1"/>
  <c r="J143" i="1"/>
  <c r="I143" i="1"/>
  <c r="H143" i="1"/>
  <c r="G143" i="1"/>
  <c r="G141" i="1"/>
  <c r="G137" i="1"/>
  <c r="G126" i="1"/>
  <c r="G117" i="1"/>
  <c r="G102" i="1"/>
  <c r="G67" i="1"/>
  <c r="G59" i="1"/>
  <c r="G45" i="1"/>
  <c r="G37" i="1"/>
  <c r="G22" i="1"/>
  <c r="G29" i="1"/>
  <c r="B143" i="1"/>
  <c r="L123" i="1"/>
  <c r="M123" i="1" s="1"/>
  <c r="L90" i="1"/>
  <c r="K90" i="1"/>
  <c r="J90" i="1"/>
  <c r="I90" i="1"/>
  <c r="H90" i="1"/>
  <c r="G90" i="1"/>
  <c r="I83" i="1"/>
  <c r="H83" i="1"/>
  <c r="G83" i="1"/>
  <c r="L81" i="1"/>
  <c r="M81" i="1" s="1"/>
  <c r="I102" i="1"/>
  <c r="H29" i="1"/>
  <c r="I29" i="1"/>
  <c r="J29" i="1"/>
  <c r="K29" i="1"/>
  <c r="M26" i="1"/>
  <c r="M27" i="1"/>
  <c r="L42" i="1"/>
  <c r="M42" i="1" s="1"/>
  <c r="K102" i="1"/>
  <c r="I137" i="1"/>
  <c r="I126" i="1"/>
  <c r="I67" i="1"/>
  <c r="I59" i="1"/>
  <c r="I141" i="1"/>
  <c r="I107" i="1"/>
  <c r="I45" i="1"/>
  <c r="I37" i="1"/>
  <c r="I22" i="1"/>
  <c r="J102" i="1"/>
  <c r="H102" i="1"/>
  <c r="G50" i="1"/>
  <c r="K126" i="1"/>
  <c r="J126" i="1"/>
  <c r="H126" i="1"/>
  <c r="L124" i="1"/>
  <c r="M124" i="1" s="1"/>
  <c r="K67" i="1"/>
  <c r="J67" i="1"/>
  <c r="H67" i="1"/>
  <c r="L65" i="1"/>
  <c r="M65" i="1" s="1"/>
  <c r="J137" i="1"/>
  <c r="H137" i="1"/>
  <c r="J59" i="1"/>
  <c r="J45" i="1"/>
  <c r="K45" i="1"/>
  <c r="H45" i="1"/>
  <c r="J37" i="1"/>
  <c r="H37" i="1"/>
  <c r="K22" i="1"/>
  <c r="J22" i="1"/>
  <c r="H22" i="1"/>
  <c r="G14" i="1"/>
  <c r="L122" i="1"/>
  <c r="M122" i="1" s="1"/>
  <c r="I77" i="1"/>
  <c r="H77" i="1"/>
  <c r="G77" i="1"/>
  <c r="M87" i="1"/>
  <c r="M90" i="1" s="1"/>
  <c r="L64" i="1"/>
  <c r="M64" i="1" s="1"/>
  <c r="L57" i="1"/>
  <c r="M57" i="1" s="1"/>
  <c r="M40" i="1"/>
  <c r="K37" i="1"/>
  <c r="L19" i="1"/>
  <c r="M19" i="1" s="1"/>
  <c r="L56" i="1"/>
  <c r="M56" i="1" s="1"/>
  <c r="H59" i="1"/>
  <c r="K59" i="1"/>
  <c r="L62" i="1"/>
  <c r="M62" i="1" s="1"/>
  <c r="M35" i="1"/>
  <c r="L121" i="1"/>
  <c r="L105" i="1"/>
  <c r="L139" i="1"/>
  <c r="K137" i="1"/>
  <c r="L135" i="1"/>
  <c r="M135" i="1" s="1"/>
  <c r="M137" i="1" s="1"/>
  <c r="K131" i="1"/>
  <c r="J131" i="1"/>
  <c r="I131" i="1"/>
  <c r="H131" i="1"/>
  <c r="G131" i="1"/>
  <c r="L129" i="1"/>
  <c r="L131" i="1" s="1"/>
  <c r="L115" i="1"/>
  <c r="M115" i="1" s="1"/>
  <c r="M117" i="1" s="1"/>
  <c r="L110" i="1"/>
  <c r="M110" i="1" s="1"/>
  <c r="M112" i="1" s="1"/>
  <c r="K112" i="1"/>
  <c r="J112" i="1"/>
  <c r="I112" i="1"/>
  <c r="H112" i="1"/>
  <c r="G112" i="1"/>
  <c r="J107" i="1"/>
  <c r="H107" i="1"/>
  <c r="G107" i="1"/>
  <c r="L93" i="1"/>
  <c r="M93" i="1" s="1"/>
  <c r="K72" i="1"/>
  <c r="J72" i="1"/>
  <c r="I72" i="1"/>
  <c r="H72" i="1"/>
  <c r="G72" i="1"/>
  <c r="L70" i="1"/>
  <c r="L72" i="1" s="1"/>
  <c r="L63" i="1"/>
  <c r="M63" i="1" s="1"/>
  <c r="L53" i="1"/>
  <c r="M53" i="1" s="1"/>
  <c r="K50" i="1"/>
  <c r="L34" i="1"/>
  <c r="M34" i="1" s="1"/>
  <c r="L33" i="1"/>
  <c r="M33" i="1" s="1"/>
  <c r="L32" i="1"/>
  <c r="M32" i="1" s="1"/>
  <c r="M18" i="1"/>
  <c r="L17" i="1"/>
  <c r="F22" i="1"/>
  <c r="E22" i="1"/>
  <c r="L12" i="1"/>
  <c r="L14" i="1" s="1"/>
  <c r="I14" i="1"/>
  <c r="E14" i="1"/>
  <c r="F14" i="1"/>
  <c r="H14" i="1"/>
  <c r="J141" i="1"/>
  <c r="H141" i="1"/>
  <c r="L94" i="1"/>
  <c r="M94" i="1" s="1"/>
  <c r="L25" i="1"/>
  <c r="L29" i="1" s="1"/>
  <c r="H117" i="1"/>
  <c r="I117" i="1"/>
  <c r="J117" i="1"/>
  <c r="K117" i="1"/>
  <c r="L75" i="1"/>
  <c r="M75" i="1" s="1"/>
  <c r="L55" i="1"/>
  <c r="M55" i="1" s="1"/>
  <c r="L54" i="1"/>
  <c r="M54" i="1" s="1"/>
  <c r="J50" i="1"/>
  <c r="I50" i="1"/>
  <c r="H50" i="1"/>
  <c r="M102" i="1" l="1"/>
  <c r="L22" i="1"/>
  <c r="L102" i="1"/>
  <c r="L126" i="1"/>
  <c r="M37" i="1"/>
  <c r="M67" i="1"/>
  <c r="M59" i="1"/>
  <c r="L67" i="1"/>
  <c r="L37" i="1"/>
  <c r="L59" i="1"/>
  <c r="L137" i="1"/>
  <c r="L41" i="1"/>
  <c r="L45" i="1" s="1"/>
  <c r="M121" i="1"/>
  <c r="M126" i="1" s="1"/>
  <c r="K107" i="1"/>
  <c r="L107" i="1"/>
  <c r="M129" i="1"/>
  <c r="M131" i="1" s="1"/>
  <c r="L117" i="1"/>
  <c r="L112" i="1"/>
  <c r="M105" i="1"/>
  <c r="M107" i="1" s="1"/>
  <c r="K141" i="1"/>
  <c r="M70" i="1"/>
  <c r="L48" i="1"/>
  <c r="M48" i="1" s="1"/>
  <c r="M50" i="1" s="1"/>
  <c r="M17" i="1"/>
  <c r="M22" i="1" s="1"/>
  <c r="M12" i="1"/>
  <c r="M14" i="1" s="1"/>
  <c r="J14" i="1"/>
  <c r="L141" i="1"/>
  <c r="M139" i="1"/>
  <c r="M141" i="1" s="1"/>
  <c r="K14" i="1"/>
  <c r="M25" i="1"/>
  <c r="M29" i="1" s="1"/>
  <c r="M72" i="1" l="1"/>
  <c r="M41" i="1"/>
  <c r="M45" i="1" s="1"/>
  <c r="L50" i="1"/>
</calcChain>
</file>

<file path=xl/sharedStrings.xml><?xml version="1.0" encoding="utf-8"?>
<sst xmlns="http://schemas.openxmlformats.org/spreadsheetml/2006/main" count="258" uniqueCount="127">
  <si>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</si>
  <si>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</si>
  <si>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</si>
  <si>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</si>
  <si>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</si>
  <si>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</si>
  <si>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</si>
  <si>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</si>
  <si>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</si>
  <si>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</si>
  <si>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</si>
  <si>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</si>
  <si>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</si>
  <si>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</si>
  <si>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</si>
  <si>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</si>
  <si>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</si>
  <si>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</si>
  <si>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</si>
  <si>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</si>
  <si>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</si>
  <si>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</si>
  <si>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</si>
  <si>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</si>
  <si>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</si>
  <si>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</si>
  <si>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</si>
  <si>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</si>
  <si>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</si>
  <si>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</si>
  <si>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</si>
  <si>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</si>
  <si>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</si>
  <si>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</si>
  <si>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</si>
  <si>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</si>
  <si>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</si>
  <si>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</si>
  <si>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</si>
  <si>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</si>
  <si>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</si>
  <si>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</si>
  <si>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</si>
  <si>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</si>
  <si>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</si>
  <si>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</si>
  <si>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</si>
  <si>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</si>
  <si>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</si>
  <si>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</si>
  <si>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</si>
  <si>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</si>
  <si>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</si>
  <si>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</si>
  <si>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</si>
  <si>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</si>
  <si>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</si>
  <si>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</si>
  <si>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</si>
  <si>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</si>
  <si>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</si>
  <si>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</si>
  <si>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</si>
  <si>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</si>
  <si>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</si>
  <si>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</si>
  <si>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</si>
  <si>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</si>
  <si>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</si>
  <si>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</si>
  <si>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</si>
  <si>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</si>
  <si>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</si>
  <si>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</si>
  <si>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</si>
  <si>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</si>
  <si>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</si>
  <si>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</si>
  <si>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</si>
  <si>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</si>
  <si>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</si>
  <si>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</si>
  <si>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</si>
  <si>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</si>
  <si>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</si>
  <si>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</si>
  <si>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</si>
  <si>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</si>
  <si>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</si>
  <si>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</si>
  <si>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</si>
  <si>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</si>
  <si>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</si>
  <si>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</si>
  <si>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</si>
  <si>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</si>
  <si>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</si>
  <si>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</si>
  <si>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</si>
  <si>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</si>
  <si>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</si>
  <si>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</si>
  <si>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</si>
  <si>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</si>
  <si>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</si>
  <si>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</si>
  <si>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</si>
  <si>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</si>
  <si>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</si>
  <si>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</si>
  <si>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ANA YRIS MAAGDALENA REYNOSO POLANCO</t>
  </si>
  <si>
    <t>DIVISION DE INSPECCION Y CUMPLIMIENTO-CONADIS</t>
  </si>
  <si>
    <t>ENCARGADO (A) DIVISION DE SALUD</t>
  </si>
  <si>
    <t>GILDA OSMERY ALMONTE THEN</t>
  </si>
  <si>
    <t>EULISA FERMIN HERNANDEZ</t>
  </si>
  <si>
    <t>ENC. DPTO. PLANIFICACION Y DESARROLLO</t>
  </si>
  <si>
    <t>ADALICI MARCIEL LEGUIZAMON GONZALEZ</t>
  </si>
  <si>
    <t>ANALISTA PLANIFICACION Y DESARROLLO</t>
  </si>
  <si>
    <t>Mes de Abril -2026</t>
  </si>
  <si>
    <t>DEPARTAMENTO DE ASISTENCIA LEGAL - CONADIS</t>
  </si>
  <si>
    <t>ENC. DIVISION ASISTENCIA LEGAL</t>
  </si>
  <si>
    <t>SARAH MARIA TAVERAS ESTEVEZ</t>
  </si>
  <si>
    <t>ANALISTA SERVICIOS</t>
  </si>
  <si>
    <t>GISELL ELIZABETH MATEO NOLASCO</t>
  </si>
  <si>
    <t>DIVISION DE DESARROLLO DE NORMATIVAS-CONADIS</t>
  </si>
  <si>
    <t>JONATAN JAVIER BERROA</t>
  </si>
  <si>
    <t>ENCARGADO DIVISION DE DESARROLLO DE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</si>
</sst>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0" fontId="19" fillId="5" borderId="0" xfId="0" applyFont="1" applyFill="1"/>
    <xf numFmtId="43" fontId="19" fillId="5" borderId="0" xfId="1" applyFont="1" applyFill="1" applyBorder="1"/>
    <xf numFmtId="4" fontId="19" fillId="5" borderId="0" xfId="1" applyNumberFormat="1" applyFont="1" applyFill="1" applyBorder="1"/>
    <xf numFmtId="0" fontId="12" fillId="0" borderId="0" xfId="0" applyFont="1"/>
    <xf numFmtId="39" fontId="19" fillId="5" borderId="0" xfId="1" applyNumberFormat="1" applyFont="1" applyFill="1" applyBorder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3"/>
  <sheetViews>
    <sheetView tabSelected="1" zoomScale="80" zoomScaleNormal="80" workbookViewId="0">
      <pane ySplit="1" topLeftCell="A96" activePane="bottomLeft" state="frozen"/>
      <selection pane="bottomLeft" activeCell="B123" sqref="B123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69" s="10" customFormat="1" ht="26.25" customHeight="1" x14ac:dyDescent="0.4">
      <c r="A2" s="10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69" s="10" customFormat="1" ht="26.25" customHeight="1" x14ac:dyDescent="0.4">
      <c r="A3" s="107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69" s="10" customFormat="1" ht="8.25" customHeight="1" x14ac:dyDescent="0.3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69" s="10" customFormat="1" ht="20.25" x14ac:dyDescent="0.3">
      <c r="A5" s="111" t="s">
        <v>49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69" s="10" customFormat="1" ht="20.25" x14ac:dyDescent="0.3">
      <c r="A6" s="111" t="s">
        <v>118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12" t="s">
        <v>2</v>
      </c>
      <c r="B8" s="112" t="s">
        <v>3</v>
      </c>
      <c r="C8" s="115" t="s">
        <v>4</v>
      </c>
      <c r="D8" s="115" t="s">
        <v>5</v>
      </c>
      <c r="E8" s="104" t="s">
        <v>6</v>
      </c>
      <c r="F8" s="105"/>
      <c r="G8" s="102" t="s">
        <v>7</v>
      </c>
      <c r="H8" s="102" t="s">
        <v>8</v>
      </c>
      <c r="I8" s="102" t="s">
        <v>9</v>
      </c>
      <c r="J8" s="102" t="s">
        <v>10</v>
      </c>
      <c r="K8" s="102" t="s">
        <v>11</v>
      </c>
      <c r="L8" s="102" t="s">
        <v>12</v>
      </c>
      <c r="M8" s="102" t="s">
        <v>13</v>
      </c>
    </row>
    <row r="9" spans="1:69" x14ac:dyDescent="0.25">
      <c r="A9" s="113"/>
      <c r="B9" s="114"/>
      <c r="C9" s="116"/>
      <c r="D9" s="116"/>
      <c r="E9" s="1" t="s">
        <v>14</v>
      </c>
      <c r="F9" s="1" t="s">
        <v>15</v>
      </c>
      <c r="G9" s="103"/>
      <c r="H9" s="103"/>
      <c r="I9" s="103"/>
      <c r="J9" s="103"/>
      <c r="K9" s="103"/>
      <c r="L9" s="103"/>
      <c r="M9" s="103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56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57</v>
      </c>
      <c r="B12" s="48" t="s">
        <v>58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59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60</v>
      </c>
      <c r="B17" s="48" t="s">
        <v>91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94</v>
      </c>
      <c r="B18" s="48" t="s">
        <v>78</v>
      </c>
      <c r="C18" s="14" t="s">
        <v>16</v>
      </c>
      <c r="D18" s="93" t="s">
        <v>17</v>
      </c>
      <c r="E18" s="55"/>
      <c r="F18" s="55"/>
      <c r="G18" s="92">
        <v>125000</v>
      </c>
      <c r="H18" s="92">
        <v>3587.5</v>
      </c>
      <c r="I18" s="92">
        <v>17985.990000000002</v>
      </c>
      <c r="J18" s="92">
        <v>3800</v>
      </c>
      <c r="K18" s="92">
        <v>25</v>
      </c>
      <c r="L18" s="92">
        <v>25398.49</v>
      </c>
      <c r="M18" s="92">
        <f>+G18-L18</f>
        <v>99601.51</v>
      </c>
    </row>
    <row r="19" spans="1:69" s="10" customFormat="1" ht="15" customHeight="1" x14ac:dyDescent="0.25">
      <c r="A19" s="14" t="s">
        <v>92</v>
      </c>
      <c r="B19" s="48" t="s">
        <v>93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255000</v>
      </c>
      <c r="H22" s="33">
        <f>SUM(H17:H20:H19)</f>
        <v>7318.5</v>
      </c>
      <c r="I22" s="33">
        <f>SUM(I17:I19)</f>
        <v>26841.15</v>
      </c>
      <c r="J22" s="33">
        <f>SUM(J17:J19)</f>
        <v>7752</v>
      </c>
      <c r="K22" s="33">
        <f>SUM(K17:K19)</f>
        <v>75</v>
      </c>
      <c r="L22" s="33">
        <f>SUM(L17:L19)</f>
        <v>41986.65</v>
      </c>
      <c r="M22" s="33">
        <f>SUM(M17:M19)</f>
        <v>213013.34999999998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79</v>
      </c>
      <c r="B24" s="45"/>
      <c r="D24" s="45"/>
    </row>
    <row r="25" spans="1:69" s="35" customFormat="1" ht="15.75" customHeight="1" x14ac:dyDescent="0.25">
      <c r="A25" s="72" t="s">
        <v>50</v>
      </c>
      <c r="B25" s="38" t="s">
        <v>51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 t="s">
        <v>114</v>
      </c>
      <c r="B26" s="38" t="s">
        <v>115</v>
      </c>
      <c r="C26" s="14" t="s">
        <v>16</v>
      </c>
      <c r="D26" s="93" t="s">
        <v>17</v>
      </c>
      <c r="E26" s="74"/>
      <c r="F26" s="78"/>
      <c r="G26" s="92">
        <v>125000</v>
      </c>
      <c r="H26" s="92">
        <v>3587.5</v>
      </c>
      <c r="I26" s="92">
        <v>17506.05</v>
      </c>
      <c r="J26" s="92">
        <v>3800</v>
      </c>
      <c r="K26" s="92">
        <v>1944.78</v>
      </c>
      <c r="L26" s="92">
        <v>26838.33</v>
      </c>
      <c r="M26" s="92">
        <f t="shared" ref="M26:M27" si="1">+G26-L26</f>
        <v>98161.67</v>
      </c>
    </row>
    <row r="27" spans="1:69" s="35" customFormat="1" ht="15.75" customHeight="1" x14ac:dyDescent="0.25">
      <c r="A27" s="72" t="s">
        <v>116</v>
      </c>
      <c r="B27" s="38" t="s">
        <v>117</v>
      </c>
      <c r="C27" s="14" t="s">
        <v>16</v>
      </c>
      <c r="D27" s="93" t="s">
        <v>17</v>
      </c>
      <c r="E27" s="74"/>
      <c r="F27" s="78"/>
      <c r="G27" s="92">
        <v>85000</v>
      </c>
      <c r="H27" s="92">
        <v>2439.5</v>
      </c>
      <c r="I27" s="92">
        <v>8576.99</v>
      </c>
      <c r="J27" s="92">
        <v>2584</v>
      </c>
      <c r="K27" s="92">
        <v>25</v>
      </c>
      <c r="L27" s="92">
        <v>13625.49</v>
      </c>
      <c r="M27" s="92">
        <f t="shared" si="1"/>
        <v>71374.509999999995</v>
      </c>
    </row>
    <row r="28" spans="1:69" s="35" customFormat="1" ht="15.75" customHeight="1" x14ac:dyDescent="0.25">
      <c r="A28" s="72"/>
      <c r="B28" s="38"/>
      <c r="C28" s="14"/>
      <c r="D28" s="73"/>
      <c r="E28" s="74"/>
      <c r="F28" s="74"/>
      <c r="G28" s="75"/>
      <c r="H28" s="75"/>
      <c r="I28" s="75"/>
      <c r="J28" s="49"/>
      <c r="K28" s="75"/>
      <c r="L28" s="75"/>
      <c r="M28" s="92"/>
    </row>
    <row r="29" spans="1:69" s="100" customFormat="1" ht="15.75" customHeight="1" x14ac:dyDescent="0.25">
      <c r="A29" s="97" t="s">
        <v>18</v>
      </c>
      <c r="B29" s="95">
        <v>3</v>
      </c>
      <c r="C29" s="97"/>
      <c r="D29" s="95"/>
      <c r="E29" s="98"/>
      <c r="F29" s="98"/>
      <c r="G29" s="99">
        <f>+G25+G26+G27</f>
        <v>285000</v>
      </c>
      <c r="H29" s="99">
        <f t="shared" ref="H29:L29" si="2">+H25+H26+H27</f>
        <v>8179.5</v>
      </c>
      <c r="I29" s="99">
        <f t="shared" si="2"/>
        <v>32392.42</v>
      </c>
      <c r="J29" s="99">
        <f t="shared" si="2"/>
        <v>8664</v>
      </c>
      <c r="K29" s="99">
        <f t="shared" si="2"/>
        <v>1994.78</v>
      </c>
      <c r="L29" s="99">
        <f t="shared" si="2"/>
        <v>51230.700000000004</v>
      </c>
      <c r="M29" s="99">
        <f>+M25+M26+M27</f>
        <v>233769.3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</row>
    <row r="30" spans="1:69" s="10" customFormat="1" ht="15.75" customHeight="1" x14ac:dyDescent="0.25">
      <c r="A30" s="17"/>
      <c r="B30" s="85"/>
      <c r="C30" s="17"/>
      <c r="D30" s="85"/>
      <c r="E30" s="88"/>
      <c r="F30" s="88"/>
      <c r="G30" s="89"/>
      <c r="H30" s="89"/>
      <c r="I30" s="89"/>
      <c r="J30" s="89"/>
      <c r="K30" s="89"/>
      <c r="L30" s="89"/>
      <c r="M30" s="89"/>
    </row>
    <row r="31" spans="1:69" s="10" customFormat="1" ht="15.75" customHeight="1" x14ac:dyDescent="0.25">
      <c r="A31" s="50" t="s">
        <v>61</v>
      </c>
      <c r="B31" s="45"/>
      <c r="D31" s="45"/>
    </row>
    <row r="32" spans="1:69" s="35" customFormat="1" ht="15.75" customHeight="1" x14ac:dyDescent="0.25">
      <c r="A32" s="72" t="s">
        <v>62</v>
      </c>
      <c r="B32" s="46" t="s">
        <v>63</v>
      </c>
      <c r="C32" s="35" t="s">
        <v>16</v>
      </c>
      <c r="D32" s="93" t="s">
        <v>17</v>
      </c>
      <c r="E32" s="74">
        <v>45566</v>
      </c>
      <c r="F32" s="76">
        <v>45747</v>
      </c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>+K32+J32+I32+H32</f>
        <v>7057.68</v>
      </c>
      <c r="M32" s="92">
        <f>+G32-L32</f>
        <v>52942.32</v>
      </c>
    </row>
    <row r="33" spans="1:13" s="35" customFormat="1" ht="15.75" customHeight="1" x14ac:dyDescent="0.25">
      <c r="A33" s="72" t="s">
        <v>64</v>
      </c>
      <c r="B33" s="46" t="s">
        <v>63</v>
      </c>
      <c r="C33" s="35" t="s">
        <v>16</v>
      </c>
      <c r="D33" s="93" t="s">
        <v>17</v>
      </c>
      <c r="E33" s="74"/>
      <c r="F33" s="76"/>
      <c r="G33" s="92">
        <v>60000</v>
      </c>
      <c r="H33" s="92">
        <v>1722</v>
      </c>
      <c r="I33" s="92">
        <v>3486.68</v>
      </c>
      <c r="J33" s="92">
        <v>1824</v>
      </c>
      <c r="K33" s="92">
        <v>25</v>
      </c>
      <c r="L33" s="92">
        <f t="shared" ref="L33:L34" si="3">+K33+J33+I33+H33</f>
        <v>7057.68</v>
      </c>
      <c r="M33" s="92">
        <f t="shared" ref="M33:M35" si="4">+G33-L33</f>
        <v>52942.32</v>
      </c>
    </row>
    <row r="34" spans="1:13" s="10" customFormat="1" ht="15.75" customHeight="1" x14ac:dyDescent="0.25">
      <c r="A34" s="90" t="s">
        <v>65</v>
      </c>
      <c r="B34" s="46" t="s">
        <v>63</v>
      </c>
      <c r="C34" s="35" t="s">
        <v>16</v>
      </c>
      <c r="D34" s="93" t="s">
        <v>17</v>
      </c>
      <c r="E34" s="2"/>
      <c r="F34" s="2"/>
      <c r="G34" s="92">
        <v>60000</v>
      </c>
      <c r="H34" s="92">
        <v>1722</v>
      </c>
      <c r="I34" s="92">
        <v>3486.68</v>
      </c>
      <c r="J34" s="92">
        <v>1824</v>
      </c>
      <c r="K34" s="92">
        <v>25</v>
      </c>
      <c r="L34" s="92">
        <f t="shared" si="3"/>
        <v>7057.68</v>
      </c>
      <c r="M34" s="92">
        <f t="shared" si="4"/>
        <v>52942.32</v>
      </c>
    </row>
    <row r="35" spans="1:13" s="10" customFormat="1" ht="15.75" customHeight="1" x14ac:dyDescent="0.25">
      <c r="A35" s="90" t="s">
        <v>89</v>
      </c>
      <c r="B35" s="46" t="s">
        <v>63</v>
      </c>
      <c r="C35" s="35" t="s">
        <v>16</v>
      </c>
      <c r="D35" s="93" t="s">
        <v>23</v>
      </c>
      <c r="E35" s="2"/>
      <c r="F35" s="2"/>
      <c r="G35" s="92">
        <v>70000</v>
      </c>
      <c r="H35" s="92">
        <v>2009</v>
      </c>
      <c r="I35" s="92">
        <v>5368.48</v>
      </c>
      <c r="J35" s="92">
        <v>2128</v>
      </c>
      <c r="K35" s="92">
        <v>25</v>
      </c>
      <c r="L35" s="92">
        <v>9530.48</v>
      </c>
      <c r="M35" s="92">
        <f t="shared" si="4"/>
        <v>60469.520000000004</v>
      </c>
    </row>
    <row r="36" spans="1:13" s="10" customFormat="1" ht="15.75" customHeight="1" x14ac:dyDescent="0.25">
      <c r="A36" s="90"/>
      <c r="B36" s="46"/>
      <c r="C36" s="35"/>
      <c r="D36" s="46"/>
      <c r="E36" s="2"/>
      <c r="F36" s="2"/>
      <c r="G36" s="75"/>
      <c r="H36" s="75"/>
      <c r="I36" s="75"/>
      <c r="J36" s="75"/>
      <c r="K36" s="75"/>
      <c r="L36" s="75"/>
      <c r="M36" s="92"/>
    </row>
    <row r="37" spans="1:13" ht="15.75" customHeight="1" x14ac:dyDescent="0.25">
      <c r="A37" s="3" t="s">
        <v>18</v>
      </c>
      <c r="B37" s="4">
        <v>4</v>
      </c>
      <c r="C37" s="3"/>
      <c r="D37" s="4"/>
      <c r="E37" s="5"/>
      <c r="F37" s="5"/>
      <c r="G37" s="6">
        <f>SUM(G32:G35)</f>
        <v>250000</v>
      </c>
      <c r="H37" s="6">
        <f t="shared" ref="H37:L37" si="5">SUM(H32:H35)</f>
        <v>7175</v>
      </c>
      <c r="I37" s="6">
        <f>SUM(I32:I35)</f>
        <v>15828.519999999999</v>
      </c>
      <c r="J37" s="6">
        <f t="shared" si="5"/>
        <v>7600</v>
      </c>
      <c r="K37" s="6">
        <f t="shared" si="5"/>
        <v>100</v>
      </c>
      <c r="L37" s="6">
        <f t="shared" si="5"/>
        <v>30703.52</v>
      </c>
      <c r="M37" s="6">
        <f>SUM(M32:M36)</f>
        <v>219296.47999999998</v>
      </c>
    </row>
    <row r="38" spans="1:13" s="10" customFormat="1" ht="15.75" customHeight="1" x14ac:dyDescent="0.25">
      <c r="A38" s="17"/>
      <c r="B38" s="85"/>
      <c r="C38" s="17"/>
      <c r="D38" s="85"/>
      <c r="E38" s="88"/>
      <c r="F38" s="88"/>
      <c r="G38" s="89"/>
      <c r="H38" s="89"/>
      <c r="I38" s="89"/>
      <c r="J38" s="89"/>
      <c r="K38" s="89"/>
      <c r="L38" s="89"/>
      <c r="M38" s="89"/>
    </row>
    <row r="39" spans="1:13" s="10" customFormat="1" ht="15.75" customHeight="1" x14ac:dyDescent="0.25">
      <c r="A39" s="50" t="s">
        <v>85</v>
      </c>
      <c r="B39" s="45"/>
      <c r="D39" s="45"/>
    </row>
    <row r="40" spans="1:13" s="10" customFormat="1" ht="15.75" customHeight="1" x14ac:dyDescent="0.25">
      <c r="A40" s="90" t="s">
        <v>97</v>
      </c>
      <c r="B40" s="45" t="s">
        <v>98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40000</v>
      </c>
      <c r="H40" s="92">
        <v>1148</v>
      </c>
      <c r="I40" s="92">
        <v>442.65</v>
      </c>
      <c r="J40" s="92">
        <v>1216</v>
      </c>
      <c r="K40" s="92">
        <v>25</v>
      </c>
      <c r="L40" s="92">
        <v>2831.65</v>
      </c>
      <c r="M40" s="92">
        <f t="shared" ref="M40" si="6">+G40-L40</f>
        <v>37168.35</v>
      </c>
    </row>
    <row r="41" spans="1:13" s="35" customFormat="1" ht="15.75" customHeight="1" x14ac:dyDescent="0.25">
      <c r="A41" s="72" t="s">
        <v>86</v>
      </c>
      <c r="B41" s="46" t="s">
        <v>95</v>
      </c>
      <c r="C41" s="35" t="s">
        <v>16</v>
      </c>
      <c r="D41" s="93" t="s">
        <v>17</v>
      </c>
      <c r="E41" s="74">
        <v>45597</v>
      </c>
      <c r="F41" s="76">
        <v>45777</v>
      </c>
      <c r="G41" s="92">
        <v>125000</v>
      </c>
      <c r="H41" s="92">
        <v>3587.5</v>
      </c>
      <c r="I41" s="92">
        <v>17985.990000000002</v>
      </c>
      <c r="J41" s="92">
        <v>3800</v>
      </c>
      <c r="K41" s="92">
        <v>25</v>
      </c>
      <c r="L41" s="92">
        <f>+H41+I41+J41+K41</f>
        <v>25398.49</v>
      </c>
      <c r="M41" s="92">
        <f>+G41-L41</f>
        <v>99601.51</v>
      </c>
    </row>
    <row r="42" spans="1:13" s="10" customFormat="1" ht="15.75" customHeight="1" x14ac:dyDescent="0.25">
      <c r="A42" s="90" t="s">
        <v>96</v>
      </c>
      <c r="B42" s="45" t="s">
        <v>87</v>
      </c>
      <c r="C42" s="35" t="s">
        <v>16</v>
      </c>
      <c r="D42" s="93" t="s">
        <v>17</v>
      </c>
      <c r="E42" s="74">
        <v>45597</v>
      </c>
      <c r="F42" s="76">
        <v>45777</v>
      </c>
      <c r="G42" s="92">
        <v>60000</v>
      </c>
      <c r="H42" s="92">
        <v>1722</v>
      </c>
      <c r="I42" s="92">
        <v>3102.72</v>
      </c>
      <c r="J42" s="92">
        <v>1824</v>
      </c>
      <c r="K42" s="92">
        <v>1944.78</v>
      </c>
      <c r="L42" s="92">
        <f>+H42+I42+J42+K42</f>
        <v>8593.5</v>
      </c>
      <c r="M42" s="92">
        <f t="shared" ref="M42" si="7">+G42-L42</f>
        <v>51406.5</v>
      </c>
    </row>
    <row r="43" spans="1:13" s="10" customFormat="1" ht="15.75" customHeight="1" x14ac:dyDescent="0.25">
      <c r="A43" s="50"/>
      <c r="B43" s="45"/>
      <c r="C43" s="35"/>
      <c r="D43" s="93"/>
      <c r="E43" s="74"/>
      <c r="F43" s="76"/>
      <c r="G43" s="92"/>
      <c r="H43" s="92"/>
      <c r="I43" s="92"/>
      <c r="J43" s="92"/>
      <c r="K43" s="92"/>
      <c r="L43" s="92"/>
      <c r="M43" s="92"/>
    </row>
    <row r="44" spans="1:13" s="10" customFormat="1" ht="15.75" customHeight="1" x14ac:dyDescent="0.25">
      <c r="A44" s="50"/>
      <c r="B44" s="45"/>
      <c r="C44" s="35"/>
      <c r="D44" s="93"/>
      <c r="E44" s="74"/>
      <c r="F44" s="76"/>
      <c r="G44" s="92"/>
      <c r="H44" s="92"/>
      <c r="I44" s="92"/>
      <c r="J44" s="92"/>
      <c r="K44" s="92"/>
      <c r="L44" s="92"/>
      <c r="M44" s="92"/>
    </row>
    <row r="45" spans="1:13" ht="15.75" customHeight="1" x14ac:dyDescent="0.25">
      <c r="A45" s="3" t="s">
        <v>18</v>
      </c>
      <c r="B45" s="4">
        <v>3</v>
      </c>
      <c r="C45" s="3"/>
      <c r="D45" s="4"/>
      <c r="E45" s="5"/>
      <c r="F45" s="5"/>
      <c r="G45" s="6">
        <f>SUM(G39:G43)</f>
        <v>225000</v>
      </c>
      <c r="H45" s="6">
        <f>SUM(H39:H42)</f>
        <v>6457.5</v>
      </c>
      <c r="I45" s="6">
        <f>SUM(I39:I43)</f>
        <v>21531.360000000004</v>
      </c>
      <c r="J45" s="6">
        <f>SUM(J39:J42)</f>
        <v>6840</v>
      </c>
      <c r="K45" s="6">
        <f>SUM(K39:K42)</f>
        <v>1994.78</v>
      </c>
      <c r="L45" s="6">
        <f>SUM(L39:L43)</f>
        <v>36823.64</v>
      </c>
      <c r="M45" s="7">
        <f>SUM(M39:M42)</f>
        <v>188176.36</v>
      </c>
    </row>
    <row r="46" spans="1:13" s="10" customFormat="1" ht="15.75" customHeight="1" x14ac:dyDescent="0.25">
      <c r="A46" s="17"/>
      <c r="B46" s="85"/>
      <c r="C46" s="17"/>
      <c r="D46" s="85"/>
      <c r="E46" s="88"/>
      <c r="F46" s="88"/>
      <c r="G46" s="89"/>
      <c r="H46" s="89"/>
      <c r="I46" s="89"/>
      <c r="J46" s="89"/>
      <c r="K46" s="89"/>
      <c r="L46" s="89"/>
      <c r="M46" s="89"/>
    </row>
    <row r="47" spans="1:13" s="10" customFormat="1" ht="15.75" customHeight="1" x14ac:dyDescent="0.25">
      <c r="A47" s="50" t="s">
        <v>37</v>
      </c>
      <c r="B47" s="45"/>
      <c r="D47" s="45"/>
    </row>
    <row r="48" spans="1:13" s="35" customFormat="1" ht="15.75" customHeight="1" x14ac:dyDescent="0.25">
      <c r="A48" s="72" t="s">
        <v>38</v>
      </c>
      <c r="B48" s="46" t="s">
        <v>47</v>
      </c>
      <c r="C48" s="35" t="s">
        <v>16</v>
      </c>
      <c r="D48" s="93" t="s">
        <v>23</v>
      </c>
      <c r="E48" s="74">
        <v>45597</v>
      </c>
      <c r="F48" s="76">
        <v>45777</v>
      </c>
      <c r="G48" s="92">
        <v>125000</v>
      </c>
      <c r="H48" s="92">
        <v>3587.5</v>
      </c>
      <c r="I48" s="92">
        <v>17506.05</v>
      </c>
      <c r="J48" s="92">
        <v>3800</v>
      </c>
      <c r="K48" s="92">
        <v>1944.78</v>
      </c>
      <c r="L48" s="92">
        <f>+H48+I48+J48+K48</f>
        <v>26838.329999999998</v>
      </c>
      <c r="M48" s="92">
        <f>+G48-L48</f>
        <v>98161.67</v>
      </c>
    </row>
    <row r="49" spans="1:69" s="10" customFormat="1" ht="15.75" customHeight="1" x14ac:dyDescent="0.25">
      <c r="A49" s="50"/>
      <c r="B49" s="45"/>
      <c r="D49" s="45"/>
      <c r="E49" s="2"/>
      <c r="F49" s="2"/>
      <c r="G49" s="21"/>
      <c r="H49" s="21"/>
      <c r="I49" s="21"/>
      <c r="J49" s="21"/>
      <c r="K49" s="21"/>
      <c r="L49" s="21"/>
      <c r="M49" s="21"/>
    </row>
    <row r="50" spans="1:69" ht="15.75" customHeight="1" x14ac:dyDescent="0.25">
      <c r="A50" s="3" t="s">
        <v>18</v>
      </c>
      <c r="B50" s="4">
        <v>1</v>
      </c>
      <c r="C50" s="3"/>
      <c r="D50" s="4"/>
      <c r="E50" s="5"/>
      <c r="F50" s="5"/>
      <c r="G50" s="6">
        <f>SUM(G47:G48)</f>
        <v>125000</v>
      </c>
      <c r="H50" s="6">
        <f t="shared" ref="H50:L50" si="8">SUM(H47:H48)</f>
        <v>3587.5</v>
      </c>
      <c r="I50" s="6">
        <f t="shared" si="8"/>
        <v>17506.05</v>
      </c>
      <c r="J50" s="6">
        <f t="shared" si="8"/>
        <v>3800</v>
      </c>
      <c r="K50" s="6">
        <f t="shared" si="8"/>
        <v>1944.78</v>
      </c>
      <c r="L50" s="6">
        <f t="shared" si="8"/>
        <v>26838.329999999998</v>
      </c>
      <c r="M50" s="7">
        <f>SUM(M47:M48)</f>
        <v>98161.67</v>
      </c>
    </row>
    <row r="51" spans="1:69" s="10" customFormat="1" ht="15.75" customHeight="1" x14ac:dyDescent="0.25">
      <c r="A51" s="17"/>
      <c r="B51" s="85"/>
      <c r="C51" s="17"/>
      <c r="D51" s="85"/>
      <c r="E51" s="88"/>
      <c r="F51" s="88"/>
      <c r="G51" s="89"/>
      <c r="H51" s="89"/>
      <c r="I51" s="89"/>
      <c r="J51" s="89"/>
      <c r="K51" s="89"/>
      <c r="L51" s="89"/>
      <c r="M51" s="91"/>
    </row>
    <row r="52" spans="1:69" s="10" customFormat="1" x14ac:dyDescent="0.25">
      <c r="A52" s="58" t="s">
        <v>39</v>
      </c>
      <c r="B52" s="58"/>
      <c r="C52" s="16"/>
      <c r="D52" s="58"/>
      <c r="E52" s="62"/>
      <c r="F52" s="62"/>
      <c r="G52" s="62"/>
      <c r="H52" s="62"/>
      <c r="I52" s="62"/>
      <c r="J52" s="62"/>
      <c r="K52" s="62"/>
    </row>
    <row r="53" spans="1:69" s="10" customFormat="1" x14ac:dyDescent="0.25">
      <c r="A53" s="36" t="s">
        <v>66</v>
      </c>
      <c r="B53" s="36" t="s">
        <v>67</v>
      </c>
      <c r="C53" s="35" t="s">
        <v>16</v>
      </c>
      <c r="D53" s="93" t="s">
        <v>17</v>
      </c>
      <c r="E53" s="56"/>
      <c r="F53" s="56"/>
      <c r="G53" s="92">
        <v>125000</v>
      </c>
      <c r="H53" s="92">
        <v>3587.5</v>
      </c>
      <c r="I53" s="92">
        <v>17985.990000000002</v>
      </c>
      <c r="J53" s="92">
        <v>3800</v>
      </c>
      <c r="K53" s="92">
        <v>25</v>
      </c>
      <c r="L53" s="92">
        <f>+H53+I53+J53+K53</f>
        <v>25398.49</v>
      </c>
      <c r="M53" s="92">
        <f>+G53-L53</f>
        <v>99601.51</v>
      </c>
    </row>
    <row r="54" spans="1:69" s="35" customFormat="1" x14ac:dyDescent="0.25">
      <c r="A54" s="14" t="s">
        <v>48</v>
      </c>
      <c r="B54" s="38" t="s">
        <v>40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57500</v>
      </c>
      <c r="H54" s="92">
        <v>1650.25</v>
      </c>
      <c r="I54" s="92">
        <v>3016.23</v>
      </c>
      <c r="J54" s="92">
        <v>1748</v>
      </c>
      <c r="K54" s="92">
        <v>25</v>
      </c>
      <c r="L54" s="92">
        <f>+H54+I54+J54+K54</f>
        <v>6439.48</v>
      </c>
      <c r="M54" s="92">
        <f>+G54-L54</f>
        <v>51060.520000000004</v>
      </c>
    </row>
    <row r="55" spans="1:69" s="35" customFormat="1" x14ac:dyDescent="0.25">
      <c r="A55" s="35" t="s">
        <v>41</v>
      </c>
      <c r="B55" s="46" t="s">
        <v>42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:L56" si="9">+H55+I55+J55+K55</f>
        <v>7057.68</v>
      </c>
      <c r="M55" s="92">
        <f t="shared" ref="M55:M56" si="10">+G55-L55</f>
        <v>52942.32</v>
      </c>
    </row>
    <row r="56" spans="1:69" s="35" customFormat="1" x14ac:dyDescent="0.25">
      <c r="A56" s="14" t="s">
        <v>43</v>
      </c>
      <c r="B56" s="38" t="s">
        <v>44</v>
      </c>
      <c r="C56" s="35" t="s">
        <v>16</v>
      </c>
      <c r="D56" s="93" t="s">
        <v>17</v>
      </c>
      <c r="E56" s="74">
        <v>45597</v>
      </c>
      <c r="F56" s="74">
        <v>45777</v>
      </c>
      <c r="G56" s="92">
        <v>60000</v>
      </c>
      <c r="H56" s="92">
        <v>1722</v>
      </c>
      <c r="I56" s="92">
        <v>3486.68</v>
      </c>
      <c r="J56" s="92">
        <v>1824</v>
      </c>
      <c r="K56" s="92">
        <v>25</v>
      </c>
      <c r="L56" s="92">
        <f t="shared" si="9"/>
        <v>7057.68</v>
      </c>
      <c r="M56" s="92">
        <f t="shared" si="10"/>
        <v>52942.32</v>
      </c>
    </row>
    <row r="57" spans="1:69" s="35" customFormat="1" x14ac:dyDescent="0.25">
      <c r="A57" s="14" t="s">
        <v>99</v>
      </c>
      <c r="B57" s="38" t="s">
        <v>100</v>
      </c>
      <c r="C57" s="35" t="s">
        <v>16</v>
      </c>
      <c r="D57" s="93" t="s">
        <v>17</v>
      </c>
      <c r="E57" s="74">
        <v>45597</v>
      </c>
      <c r="F57" s="74">
        <v>45777</v>
      </c>
      <c r="G57" s="92">
        <v>60000</v>
      </c>
      <c r="H57" s="92">
        <v>1722</v>
      </c>
      <c r="I57" s="92">
        <v>3486.68</v>
      </c>
      <c r="J57" s="92">
        <v>1824</v>
      </c>
      <c r="K57" s="92">
        <v>25</v>
      </c>
      <c r="L57" s="92">
        <f t="shared" ref="L57" si="11">+H57+I57+J57+K57</f>
        <v>7057.68</v>
      </c>
      <c r="M57" s="92">
        <f t="shared" ref="M57" si="12">+G57-L57</f>
        <v>52942.32</v>
      </c>
    </row>
    <row r="58" spans="1:69" s="10" customFormat="1" x14ac:dyDescent="0.25">
      <c r="A58" s="48"/>
      <c r="B58" s="36"/>
      <c r="D58" s="45"/>
      <c r="E58" s="2"/>
      <c r="F58" s="2"/>
      <c r="G58" s="55"/>
      <c r="H58" s="55"/>
      <c r="I58" s="55"/>
      <c r="J58" s="56"/>
      <c r="K58" s="57"/>
      <c r="L58" s="34"/>
      <c r="M58" s="34"/>
    </row>
    <row r="59" spans="1:69" x14ac:dyDescent="0.25">
      <c r="A59" s="3" t="s">
        <v>18</v>
      </c>
      <c r="B59" s="4">
        <v>5</v>
      </c>
      <c r="C59" s="3"/>
      <c r="D59" s="4"/>
      <c r="E59" s="33"/>
      <c r="F59" s="33"/>
      <c r="G59" s="33">
        <f>SUM(G53:G58)</f>
        <v>362500</v>
      </c>
      <c r="H59" s="33">
        <f t="shared" ref="H59:K59" si="13">SUM(H53:H58)</f>
        <v>10403.75</v>
      </c>
      <c r="I59" s="33">
        <f>SUM(I53:I58)</f>
        <v>31462.260000000002</v>
      </c>
      <c r="J59" s="33">
        <f>SUM(J53:J58)</f>
        <v>11020</v>
      </c>
      <c r="K59" s="33">
        <f t="shared" si="13"/>
        <v>125</v>
      </c>
      <c r="L59" s="33">
        <f>SUM(L53:L58)</f>
        <v>53011.01</v>
      </c>
      <c r="M59" s="33">
        <f>SUM(M53:M58)</f>
        <v>309488.99</v>
      </c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10" customFormat="1" x14ac:dyDescent="0.25">
      <c r="A60" s="17"/>
      <c r="B60" s="85"/>
      <c r="C60" s="17"/>
      <c r="D60" s="85"/>
      <c r="E60" s="87"/>
      <c r="F60" s="87"/>
      <c r="G60" s="87"/>
      <c r="H60" s="87"/>
      <c r="I60" s="87"/>
      <c r="J60" s="87"/>
      <c r="K60" s="87"/>
      <c r="L60" s="87"/>
      <c r="M60" s="87"/>
    </row>
    <row r="61" spans="1:69" s="10" customFormat="1" ht="15.75" customHeight="1" x14ac:dyDescent="0.25">
      <c r="A61" s="53" t="s">
        <v>19</v>
      </c>
      <c r="B61" s="46"/>
      <c r="C61" s="36"/>
      <c r="D61" s="36"/>
      <c r="E61" s="2"/>
      <c r="F61" s="2"/>
      <c r="G61" s="37"/>
      <c r="H61" s="37"/>
      <c r="I61" s="37"/>
      <c r="J61" s="37"/>
      <c r="K61" s="37"/>
      <c r="L61" s="37"/>
      <c r="M61" s="22"/>
    </row>
    <row r="62" spans="1:69" s="35" customFormat="1" ht="15.75" customHeight="1" x14ac:dyDescent="0.25">
      <c r="A62" s="35" t="s">
        <v>20</v>
      </c>
      <c r="B62" s="46" t="s">
        <v>21</v>
      </c>
      <c r="C62" s="14" t="s">
        <v>16</v>
      </c>
      <c r="D62" s="93" t="s">
        <v>17</v>
      </c>
      <c r="E62" s="74">
        <v>45505</v>
      </c>
      <c r="F62" s="76">
        <v>45688</v>
      </c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68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 t="s">
        <v>101</v>
      </c>
      <c r="B64" s="46" t="s">
        <v>21</v>
      </c>
      <c r="C64" s="14" t="s">
        <v>16</v>
      </c>
      <c r="D64" s="93" t="s">
        <v>17</v>
      </c>
      <c r="E64" s="2"/>
      <c r="F64" s="2"/>
      <c r="G64" s="92">
        <v>60000</v>
      </c>
      <c r="H64" s="92">
        <v>1722</v>
      </c>
      <c r="I64" s="92">
        <v>3486.68</v>
      </c>
      <c r="J64" s="92">
        <v>1824</v>
      </c>
      <c r="K64" s="92">
        <v>25</v>
      </c>
      <c r="L64" s="92">
        <f>+K64+J64+I64+H64</f>
        <v>7057.68</v>
      </c>
      <c r="M64" s="92">
        <f>+G64-L64</f>
        <v>52942.32</v>
      </c>
    </row>
    <row r="65" spans="1:13" s="10" customFormat="1" ht="15.75" customHeight="1" x14ac:dyDescent="0.25">
      <c r="A65" s="35" t="s">
        <v>108</v>
      </c>
      <c r="B65" s="46" t="s">
        <v>21</v>
      </c>
      <c r="C65" s="14" t="s">
        <v>16</v>
      </c>
      <c r="D65" s="93" t="s">
        <v>17</v>
      </c>
      <c r="E65" s="2"/>
      <c r="F65" s="2"/>
      <c r="G65" s="92">
        <v>60000</v>
      </c>
      <c r="H65" s="92">
        <v>1722</v>
      </c>
      <c r="I65" s="92">
        <v>3486.68</v>
      </c>
      <c r="J65" s="92">
        <v>1824</v>
      </c>
      <c r="K65" s="92">
        <v>25</v>
      </c>
      <c r="L65" s="92">
        <f>+K65+J65+I65+H65</f>
        <v>7057.68</v>
      </c>
      <c r="M65" s="92">
        <f>+G65-L65</f>
        <v>52942.32</v>
      </c>
    </row>
    <row r="66" spans="1:13" s="10" customFormat="1" ht="15.75" customHeight="1" x14ac:dyDescent="0.25">
      <c r="A66" s="35"/>
      <c r="B66" s="46"/>
      <c r="C66" s="14"/>
      <c r="D66" s="38"/>
      <c r="E66" s="2"/>
      <c r="F66" s="2"/>
      <c r="G66" s="37"/>
      <c r="H66" s="37"/>
      <c r="I66" s="37"/>
      <c r="J66" s="63"/>
      <c r="K66" s="37"/>
      <c r="L66" s="37"/>
      <c r="M66" s="22"/>
    </row>
    <row r="67" spans="1:13" ht="15.75" customHeight="1" x14ac:dyDescent="0.25">
      <c r="A67" s="3" t="s">
        <v>18</v>
      </c>
      <c r="B67" s="4">
        <v>4</v>
      </c>
      <c r="C67" s="3"/>
      <c r="D67" s="4"/>
      <c r="E67" s="5"/>
      <c r="F67" s="5"/>
      <c r="G67" s="6">
        <f>SUM(G62:G65)</f>
        <v>240000</v>
      </c>
      <c r="H67" s="6">
        <f t="shared" ref="H67:M67" si="14">SUM(H62:H65)</f>
        <v>6888</v>
      </c>
      <c r="I67" s="6">
        <f>SUM(I62:I65)</f>
        <v>13946.72</v>
      </c>
      <c r="J67" s="6">
        <f t="shared" si="14"/>
        <v>7296</v>
      </c>
      <c r="K67" s="6">
        <f t="shared" si="14"/>
        <v>100</v>
      </c>
      <c r="L67" s="6">
        <f t="shared" si="14"/>
        <v>28230.720000000001</v>
      </c>
      <c r="M67" s="6">
        <f t="shared" si="14"/>
        <v>211769.28</v>
      </c>
    </row>
    <row r="68" spans="1:13" s="10" customFormat="1" ht="15.75" customHeight="1" x14ac:dyDescent="0.25">
      <c r="A68" s="17"/>
      <c r="B68" s="85"/>
      <c r="C68" s="17"/>
      <c r="D68" s="85"/>
      <c r="E68" s="88"/>
      <c r="F68" s="88"/>
      <c r="G68" s="89"/>
      <c r="H68" s="89"/>
      <c r="I68" s="89"/>
      <c r="J68" s="89"/>
      <c r="K68" s="89"/>
      <c r="L68" s="89"/>
      <c r="M68" s="89"/>
    </row>
    <row r="69" spans="1:13" s="10" customFormat="1" ht="15.75" customHeight="1" x14ac:dyDescent="0.25">
      <c r="A69" s="53" t="s">
        <v>69</v>
      </c>
      <c r="B69" s="46"/>
      <c r="C69" s="36"/>
      <c r="D69" s="36"/>
      <c r="E69" s="2"/>
      <c r="F69" s="2"/>
      <c r="G69" s="37"/>
      <c r="H69" s="37"/>
      <c r="I69" s="37"/>
      <c r="J69" s="37"/>
      <c r="K69" s="37"/>
      <c r="L69" s="37"/>
      <c r="M69" s="22"/>
    </row>
    <row r="70" spans="1:13" s="35" customFormat="1" ht="15.75" customHeight="1" x14ac:dyDescent="0.25">
      <c r="A70" s="35" t="s">
        <v>70</v>
      </c>
      <c r="B70" s="46" t="s">
        <v>71</v>
      </c>
      <c r="C70" s="14" t="s">
        <v>16</v>
      </c>
      <c r="D70" s="93" t="s">
        <v>23</v>
      </c>
      <c r="E70" s="74">
        <v>45505</v>
      </c>
      <c r="F70" s="76">
        <v>45688</v>
      </c>
      <c r="G70" s="92">
        <v>50000</v>
      </c>
      <c r="H70" s="92">
        <v>1435</v>
      </c>
      <c r="I70" s="92">
        <v>1854</v>
      </c>
      <c r="J70" s="92">
        <v>1520</v>
      </c>
      <c r="K70" s="92">
        <v>25</v>
      </c>
      <c r="L70" s="92">
        <f>+K70+J70+I70+H70</f>
        <v>4834</v>
      </c>
      <c r="M70" s="92">
        <f>+G70-L70</f>
        <v>45166</v>
      </c>
    </row>
    <row r="71" spans="1:13" s="10" customFormat="1" ht="15.75" customHeight="1" x14ac:dyDescent="0.25">
      <c r="A71" s="35"/>
      <c r="B71" s="46"/>
      <c r="C71" s="14"/>
      <c r="D71" s="38"/>
      <c r="E71" s="2"/>
      <c r="F71" s="2"/>
      <c r="G71" s="37"/>
      <c r="H71" s="37"/>
      <c r="I71" s="37"/>
      <c r="J71" s="63"/>
      <c r="K71" s="37"/>
      <c r="L71" s="37"/>
      <c r="M71" s="22"/>
    </row>
    <row r="72" spans="1:13" ht="15.75" customHeight="1" x14ac:dyDescent="0.25">
      <c r="A72" s="3" t="s">
        <v>18</v>
      </c>
      <c r="B72" s="4">
        <v>1</v>
      </c>
      <c r="C72" s="3"/>
      <c r="D72" s="4"/>
      <c r="E72" s="5"/>
      <c r="F72" s="5"/>
      <c r="G72" s="6">
        <f t="shared" ref="G72:M72" si="15">SUM(G70:G70)</f>
        <v>50000</v>
      </c>
      <c r="H72" s="6">
        <f t="shared" si="15"/>
        <v>1435</v>
      </c>
      <c r="I72" s="6">
        <f t="shared" si="15"/>
        <v>1854</v>
      </c>
      <c r="J72" s="6">
        <f t="shared" si="15"/>
        <v>1520</v>
      </c>
      <c r="K72" s="6">
        <f t="shared" si="15"/>
        <v>25</v>
      </c>
      <c r="L72" s="6">
        <f t="shared" si="15"/>
        <v>4834</v>
      </c>
      <c r="M72" s="6">
        <f t="shared" si="15"/>
        <v>45166</v>
      </c>
    </row>
    <row r="73" spans="1:13" s="10" customFormat="1" ht="15.75" customHeight="1" x14ac:dyDescent="0.25">
      <c r="A73" s="17"/>
      <c r="B73" s="85"/>
      <c r="C73" s="17"/>
      <c r="D73" s="85"/>
      <c r="E73" s="88"/>
      <c r="F73" s="88"/>
      <c r="G73" s="89"/>
      <c r="H73" s="89"/>
      <c r="I73" s="89"/>
      <c r="J73" s="89"/>
      <c r="K73" s="89"/>
      <c r="L73" s="89"/>
      <c r="M73" s="89"/>
    </row>
    <row r="74" spans="1:13" s="10" customFormat="1" ht="15.75" customHeight="1" x14ac:dyDescent="0.25">
      <c r="A74" s="16" t="s">
        <v>45</v>
      </c>
      <c r="B74" s="45"/>
      <c r="D74" s="45"/>
      <c r="K74" s="96"/>
    </row>
    <row r="75" spans="1:13" s="35" customFormat="1" ht="15.75" customHeight="1" x14ac:dyDescent="0.25">
      <c r="A75" s="35" t="s">
        <v>32</v>
      </c>
      <c r="B75" s="46" t="s">
        <v>33</v>
      </c>
      <c r="C75" s="35" t="s">
        <v>16</v>
      </c>
      <c r="D75" s="93" t="s">
        <v>17</v>
      </c>
      <c r="E75" s="74">
        <v>45444</v>
      </c>
      <c r="F75" s="78">
        <v>45626</v>
      </c>
      <c r="G75" s="92">
        <v>125000</v>
      </c>
      <c r="H75" s="92">
        <v>3587.5</v>
      </c>
      <c r="I75" s="92">
        <v>17026.099999999999</v>
      </c>
      <c r="J75" s="92">
        <v>3800</v>
      </c>
      <c r="K75" s="92">
        <v>8872.56</v>
      </c>
      <c r="L75" s="92">
        <f>+H75+I75+J75+K75</f>
        <v>33286.159999999996</v>
      </c>
      <c r="M75" s="92">
        <f>+G75-L75</f>
        <v>91713.84</v>
      </c>
    </row>
    <row r="76" spans="1:13" s="35" customFormat="1" ht="15.75" customHeight="1" x14ac:dyDescent="0.25">
      <c r="B76" s="46"/>
      <c r="D76" s="93"/>
      <c r="E76" s="74"/>
      <c r="F76" s="74"/>
      <c r="G76" s="92"/>
      <c r="H76" s="92"/>
      <c r="I76" s="92"/>
      <c r="J76" s="92"/>
      <c r="K76" s="92"/>
      <c r="L76" s="92"/>
      <c r="M76" s="92"/>
    </row>
    <row r="77" spans="1:13" s="35" customFormat="1" ht="15.75" customHeight="1" x14ac:dyDescent="0.25">
      <c r="A77" s="3" t="s">
        <v>18</v>
      </c>
      <c r="B77" s="4">
        <v>1</v>
      </c>
      <c r="C77" s="3"/>
      <c r="D77" s="4"/>
      <c r="E77" s="5"/>
      <c r="F77" s="5"/>
      <c r="G77" s="6">
        <f>SUM(G75)</f>
        <v>125000</v>
      </c>
      <c r="H77" s="6">
        <f>SUM(H75)</f>
        <v>3587.5</v>
      </c>
      <c r="I77" s="6">
        <f>SUM(I75)</f>
        <v>17026.099999999999</v>
      </c>
      <c r="J77" s="6">
        <v>3800</v>
      </c>
      <c r="K77" s="6">
        <v>8872.56</v>
      </c>
      <c r="L77" s="6">
        <v>33286.160000000003</v>
      </c>
      <c r="M77" s="6">
        <v>91713.84</v>
      </c>
    </row>
    <row r="78" spans="1:13" s="35" customFormat="1" ht="15.75" customHeight="1" x14ac:dyDescent="0.25">
      <c r="A78" s="17"/>
      <c r="B78" s="85"/>
      <c r="C78" s="17"/>
      <c r="D78" s="85"/>
      <c r="E78" s="88"/>
      <c r="F78" s="88"/>
      <c r="G78" s="89"/>
      <c r="H78" s="89"/>
      <c r="I78" s="89"/>
      <c r="J78" s="89"/>
      <c r="K78" s="89"/>
      <c r="L78" s="89"/>
      <c r="M78" s="89"/>
    </row>
    <row r="79" spans="1:13" s="35" customFormat="1" ht="15.75" customHeight="1" x14ac:dyDescent="0.25">
      <c r="A79" s="17"/>
      <c r="B79" s="85"/>
      <c r="C79" s="17"/>
      <c r="D79" s="85"/>
      <c r="E79" s="88"/>
      <c r="F79" s="88"/>
      <c r="G79" s="89"/>
      <c r="H79" s="89"/>
      <c r="I79" s="89"/>
      <c r="J79" s="89"/>
      <c r="K79" s="89"/>
      <c r="L79" s="89"/>
      <c r="M79" s="89"/>
    </row>
    <row r="80" spans="1:13" s="10" customFormat="1" ht="15.75" customHeight="1" x14ac:dyDescent="0.25">
      <c r="A80" s="16" t="s">
        <v>119</v>
      </c>
      <c r="B80" s="45"/>
      <c r="D80" s="45"/>
      <c r="K80" s="96"/>
    </row>
    <row r="81" spans="1:13" s="35" customFormat="1" ht="15.75" customHeight="1" x14ac:dyDescent="0.25">
      <c r="A81" s="35" t="s">
        <v>75</v>
      </c>
      <c r="B81" s="46" t="s">
        <v>120</v>
      </c>
      <c r="C81" s="35" t="s">
        <v>16</v>
      </c>
      <c r="D81" s="93" t="s">
        <v>17</v>
      </c>
      <c r="E81" s="74">
        <v>45444</v>
      </c>
      <c r="F81" s="78">
        <v>45626</v>
      </c>
      <c r="G81" s="92">
        <v>100000</v>
      </c>
      <c r="H81" s="92">
        <v>2870</v>
      </c>
      <c r="I81" s="92">
        <v>12105.37</v>
      </c>
      <c r="J81" s="92">
        <v>3040</v>
      </c>
      <c r="K81" s="92">
        <v>2529</v>
      </c>
      <c r="L81" s="92">
        <f>+H81+I81+J81+K81</f>
        <v>20544.370000000003</v>
      </c>
      <c r="M81" s="92">
        <f>+G81-L81</f>
        <v>79455.63</v>
      </c>
    </row>
    <row r="82" spans="1:13" s="35" customFormat="1" ht="15.75" customHeight="1" x14ac:dyDescent="0.25"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" t="s">
        <v>18</v>
      </c>
      <c r="B83" s="4">
        <v>1</v>
      </c>
      <c r="C83" s="3"/>
      <c r="D83" s="4"/>
      <c r="E83" s="5"/>
      <c r="F83" s="5"/>
      <c r="G83" s="6">
        <f>SUM(G81)</f>
        <v>100000</v>
      </c>
      <c r="H83" s="6">
        <f>SUM(H81)</f>
        <v>2870</v>
      </c>
      <c r="I83" s="6">
        <f>SUM(I81)</f>
        <v>12105.37</v>
      </c>
      <c r="J83" s="6">
        <v>3040</v>
      </c>
      <c r="K83" s="6">
        <v>2529</v>
      </c>
      <c r="L83" s="6">
        <v>20544.37</v>
      </c>
      <c r="M83" s="6">
        <v>79455.63</v>
      </c>
    </row>
    <row r="84" spans="1:13" s="35" customFormat="1" ht="18" customHeight="1" x14ac:dyDescent="0.25">
      <c r="A84" s="17"/>
      <c r="B84" s="85"/>
      <c r="C84" s="17"/>
      <c r="D84" s="85"/>
      <c r="E84" s="88"/>
      <c r="F84" s="88"/>
      <c r="G84" s="89"/>
      <c r="H84" s="89"/>
      <c r="I84" s="89"/>
      <c r="J84" s="89"/>
      <c r="K84" s="89"/>
      <c r="L84" s="89"/>
      <c r="M84" s="89"/>
    </row>
    <row r="85" spans="1:13" s="35" customFormat="1" ht="15.75" customHeight="1" x14ac:dyDescent="0.25">
      <c r="A85" s="17"/>
      <c r="B85" s="85"/>
      <c r="C85" s="17"/>
      <c r="D85" s="85"/>
      <c r="E85" s="88"/>
      <c r="F85" s="88"/>
      <c r="G85" s="89"/>
      <c r="H85" s="89"/>
      <c r="I85" s="89"/>
      <c r="J85" s="89"/>
      <c r="K85" s="89"/>
      <c r="L85" s="89"/>
      <c r="M85" s="89"/>
    </row>
    <row r="86" spans="1:13" s="35" customFormat="1" ht="15.75" customHeight="1" x14ac:dyDescent="0.25">
      <c r="A86" s="16" t="s">
        <v>102</v>
      </c>
      <c r="B86" s="46"/>
      <c r="D86" s="93"/>
      <c r="E86" s="74"/>
      <c r="F86" s="74"/>
      <c r="G86" s="92"/>
      <c r="H86" s="92"/>
      <c r="I86" s="92"/>
      <c r="J86" s="92"/>
      <c r="K86" s="92"/>
      <c r="L86" s="92"/>
      <c r="M86" s="92"/>
    </row>
    <row r="87" spans="1:13" s="35" customFormat="1" ht="15.75" customHeight="1" x14ac:dyDescent="0.25">
      <c r="A87" s="35" t="s">
        <v>46</v>
      </c>
      <c r="B87" s="46" t="s">
        <v>103</v>
      </c>
      <c r="C87" s="35" t="s">
        <v>16</v>
      </c>
      <c r="D87" s="93" t="s">
        <v>17</v>
      </c>
      <c r="E87" s="74">
        <v>45597</v>
      </c>
      <c r="F87" s="74">
        <v>45777</v>
      </c>
      <c r="G87" s="92">
        <v>100000</v>
      </c>
      <c r="H87" s="92">
        <v>2870</v>
      </c>
      <c r="I87" s="92">
        <v>11625.42</v>
      </c>
      <c r="J87" s="92">
        <v>3040</v>
      </c>
      <c r="K87" s="92">
        <v>1944.78</v>
      </c>
      <c r="L87" s="92">
        <v>19480.2</v>
      </c>
      <c r="M87" s="92">
        <f>+G87-L87</f>
        <v>80519.8</v>
      </c>
    </row>
    <row r="88" spans="1:13" s="35" customFormat="1" ht="15.75" customHeight="1" x14ac:dyDescent="0.25">
      <c r="A88" s="35" t="s">
        <v>121</v>
      </c>
      <c r="B88" s="46" t="s">
        <v>122</v>
      </c>
      <c r="C88" s="35" t="s">
        <v>16</v>
      </c>
      <c r="D88" s="93" t="s">
        <v>17</v>
      </c>
      <c r="E88" s="74"/>
      <c r="F88" s="74"/>
      <c r="G88" s="92">
        <v>60000</v>
      </c>
      <c r="H88" s="92">
        <v>1722</v>
      </c>
      <c r="I88" s="92">
        <v>3486.68</v>
      </c>
      <c r="J88" s="92">
        <v>1824</v>
      </c>
      <c r="K88" s="92">
        <v>25</v>
      </c>
      <c r="L88" s="92">
        <v>7057.68</v>
      </c>
      <c r="M88" s="92">
        <v>52942.32</v>
      </c>
    </row>
    <row r="89" spans="1:13" s="10" customFormat="1" ht="15.75" customHeight="1" x14ac:dyDescent="0.25">
      <c r="B89" s="45"/>
      <c r="D89" s="45"/>
      <c r="E89" s="2"/>
      <c r="F89" s="2"/>
      <c r="G89" s="21"/>
      <c r="H89" s="21"/>
      <c r="I89" s="21"/>
      <c r="J89" s="49"/>
      <c r="K89" s="21"/>
      <c r="L89" s="21"/>
      <c r="M89" s="21"/>
    </row>
    <row r="90" spans="1:13" ht="15.75" customHeight="1" x14ac:dyDescent="0.25">
      <c r="A90" s="3" t="s">
        <v>18</v>
      </c>
      <c r="B90" s="4">
        <v>2</v>
      </c>
      <c r="C90" s="3"/>
      <c r="D90" s="4"/>
      <c r="E90" s="5"/>
      <c r="F90" s="5"/>
      <c r="G90" s="6">
        <f t="shared" ref="G90:M90" si="16">G87+G88</f>
        <v>160000</v>
      </c>
      <c r="H90" s="6">
        <f t="shared" si="16"/>
        <v>4592</v>
      </c>
      <c r="I90" s="6">
        <f t="shared" si="16"/>
        <v>15112.1</v>
      </c>
      <c r="J90" s="6">
        <f t="shared" si="16"/>
        <v>4864</v>
      </c>
      <c r="K90" s="6">
        <f t="shared" si="16"/>
        <v>1969.78</v>
      </c>
      <c r="L90" s="6">
        <f t="shared" si="16"/>
        <v>26537.88</v>
      </c>
      <c r="M90" s="6">
        <f t="shared" si="16"/>
        <v>133462.12</v>
      </c>
    </row>
    <row r="91" spans="1:13" s="10" customFormat="1" ht="15.75" customHeight="1" x14ac:dyDescent="0.25">
      <c r="A91" s="17"/>
      <c r="B91" s="85"/>
      <c r="C91" s="17"/>
      <c r="D91" s="85"/>
      <c r="E91" s="88"/>
      <c r="F91" s="88"/>
      <c r="G91" s="89"/>
      <c r="H91" s="89"/>
      <c r="I91" s="89"/>
      <c r="J91" s="89"/>
      <c r="K91" s="89"/>
      <c r="L91" s="89"/>
      <c r="M91" s="89"/>
    </row>
    <row r="92" spans="1:13" s="10" customFormat="1" ht="15.75" customHeight="1" x14ac:dyDescent="0.25">
      <c r="A92" s="53" t="s">
        <v>31</v>
      </c>
      <c r="B92" s="52"/>
      <c r="C92" s="36"/>
      <c r="D92" s="36"/>
      <c r="E92" s="2"/>
      <c r="F92" s="2"/>
      <c r="G92" s="37"/>
      <c r="H92" s="37"/>
      <c r="I92" s="37"/>
      <c r="J92" s="37"/>
      <c r="K92" s="37"/>
      <c r="L92" s="37"/>
      <c r="M92" s="22"/>
    </row>
    <row r="93" spans="1:13" s="35" customFormat="1" ht="15" customHeight="1" x14ac:dyDescent="0.25">
      <c r="A93" s="35" t="s">
        <v>34</v>
      </c>
      <c r="B93" s="38" t="s">
        <v>35</v>
      </c>
      <c r="C93" s="14" t="s">
        <v>16</v>
      </c>
      <c r="D93" s="93" t="s">
        <v>17</v>
      </c>
      <c r="E93" s="74">
        <v>45444</v>
      </c>
      <c r="F93" s="79">
        <v>45626</v>
      </c>
      <c r="G93" s="92">
        <v>63250</v>
      </c>
      <c r="H93" s="92">
        <v>1815.28</v>
      </c>
      <c r="I93" s="92">
        <v>0</v>
      </c>
      <c r="J93" s="92">
        <v>1922.8</v>
      </c>
      <c r="K93" s="92">
        <v>25</v>
      </c>
      <c r="L93" s="92">
        <f>+K93+J93+I93+H93</f>
        <v>3763.08</v>
      </c>
      <c r="M93" s="92">
        <f>+G93-L93</f>
        <v>59486.92</v>
      </c>
    </row>
    <row r="94" spans="1:13" s="10" customFormat="1" ht="15" customHeight="1" x14ac:dyDescent="0.25">
      <c r="A94" s="35" t="s">
        <v>52</v>
      </c>
      <c r="B94" s="36" t="s">
        <v>53</v>
      </c>
      <c r="C94" s="14" t="s">
        <v>16</v>
      </c>
      <c r="D94" s="93" t="s">
        <v>17</v>
      </c>
      <c r="E94" s="2">
        <v>45566</v>
      </c>
      <c r="F94" s="2">
        <v>45747</v>
      </c>
      <c r="G94" s="92">
        <v>45000</v>
      </c>
      <c r="H94" s="92">
        <v>1291.5</v>
      </c>
      <c r="I94" s="92">
        <v>0</v>
      </c>
      <c r="J94" s="92">
        <v>1368</v>
      </c>
      <c r="K94" s="92">
        <v>25</v>
      </c>
      <c r="L94" s="92">
        <f>+H94+I94+J94+K94</f>
        <v>2684.5</v>
      </c>
      <c r="M94" s="92">
        <f>+G94-L94</f>
        <v>42315.5</v>
      </c>
    </row>
    <row r="95" spans="1:13" s="10" customFormat="1" ht="15" customHeight="1" x14ac:dyDescent="0.25">
      <c r="A95" s="35" t="s">
        <v>72</v>
      </c>
      <c r="B95" s="38" t="s">
        <v>35</v>
      </c>
      <c r="C95" s="14" t="s">
        <v>16</v>
      </c>
      <c r="D95" s="93" t="s">
        <v>17</v>
      </c>
      <c r="E95" s="2"/>
      <c r="F95" s="2"/>
      <c r="G95" s="92">
        <v>65000</v>
      </c>
      <c r="H95" s="92">
        <v>1865.5</v>
      </c>
      <c r="I95" s="92">
        <v>4427.58</v>
      </c>
      <c r="J95" s="92">
        <v>1976</v>
      </c>
      <c r="K95" s="92">
        <v>25</v>
      </c>
      <c r="L95" s="92">
        <v>8294.08</v>
      </c>
      <c r="M95" s="92">
        <v>56705.919999999998</v>
      </c>
    </row>
    <row r="96" spans="1:13" s="10" customFormat="1" ht="15" customHeight="1" x14ac:dyDescent="0.25">
      <c r="A96" s="35" t="s">
        <v>90</v>
      </c>
      <c r="B96" s="38" t="s">
        <v>35</v>
      </c>
      <c r="C96" s="14" t="s">
        <v>16</v>
      </c>
      <c r="D96" s="93" t="s">
        <v>17</v>
      </c>
      <c r="E96" s="2"/>
      <c r="F96" s="2"/>
      <c r="G96" s="92">
        <v>60000</v>
      </c>
      <c r="H96" s="92">
        <v>1722</v>
      </c>
      <c r="I96" s="92">
        <v>3486.68</v>
      </c>
      <c r="J96" s="92">
        <v>1824</v>
      </c>
      <c r="K96" s="92">
        <v>25</v>
      </c>
      <c r="L96" s="92">
        <v>7057.68</v>
      </c>
      <c r="M96" s="92">
        <v>52942.32</v>
      </c>
    </row>
    <row r="97" spans="1:69" s="10" customFormat="1" ht="15" customHeight="1" x14ac:dyDescent="0.25">
      <c r="A97" s="35" t="s">
        <v>104</v>
      </c>
      <c r="B97" s="38" t="s">
        <v>35</v>
      </c>
      <c r="C97" s="14" t="s">
        <v>16</v>
      </c>
      <c r="D97" s="93" t="s">
        <v>17</v>
      </c>
      <c r="E97" s="2"/>
      <c r="F97" s="2"/>
      <c r="G97" s="92">
        <v>60000</v>
      </c>
      <c r="H97" s="92">
        <v>1722</v>
      </c>
      <c r="I97" s="92">
        <v>3486.68</v>
      </c>
      <c r="J97" s="92">
        <v>1824</v>
      </c>
      <c r="K97" s="92">
        <v>25</v>
      </c>
      <c r="L97" s="92">
        <v>7057.68</v>
      </c>
      <c r="M97" s="92">
        <v>52942.32</v>
      </c>
    </row>
    <row r="98" spans="1:69" s="10" customFormat="1" ht="15" customHeight="1" x14ac:dyDescent="0.25">
      <c r="A98" s="35" t="s">
        <v>105</v>
      </c>
      <c r="B98" s="38" t="s">
        <v>35</v>
      </c>
      <c r="C98" s="14" t="s">
        <v>16</v>
      </c>
      <c r="D98" s="93" t="s">
        <v>17</v>
      </c>
      <c r="E98" s="2"/>
      <c r="F98" s="2"/>
      <c r="G98" s="92">
        <v>60000</v>
      </c>
      <c r="H98" s="92">
        <v>1722</v>
      </c>
      <c r="I98" s="92">
        <v>3102.72</v>
      </c>
      <c r="J98" s="92">
        <v>1824</v>
      </c>
      <c r="K98" s="92">
        <v>1944.78</v>
      </c>
      <c r="L98" s="92">
        <v>8593.5</v>
      </c>
      <c r="M98" s="92">
        <v>51406.5</v>
      </c>
    </row>
    <row r="99" spans="1:69" s="10" customFormat="1" ht="15" customHeight="1" x14ac:dyDescent="0.25">
      <c r="A99" s="35" t="s">
        <v>106</v>
      </c>
      <c r="B99" s="38" t="s">
        <v>35</v>
      </c>
      <c r="C99" s="14" t="s">
        <v>16</v>
      </c>
      <c r="D99" s="93" t="s">
        <v>17</v>
      </c>
      <c r="E99" s="2"/>
      <c r="F99" s="2"/>
      <c r="G99" s="92">
        <v>60000</v>
      </c>
      <c r="H99" s="92">
        <v>1722</v>
      </c>
      <c r="I99" s="92">
        <v>3486.68</v>
      </c>
      <c r="J99" s="92">
        <v>1824</v>
      </c>
      <c r="K99" s="92">
        <v>25</v>
      </c>
      <c r="L99" s="92">
        <v>7057.68</v>
      </c>
      <c r="M99" s="92">
        <v>52942.32</v>
      </c>
    </row>
    <row r="100" spans="1:69" s="10" customFormat="1" ht="15" customHeight="1" x14ac:dyDescent="0.25">
      <c r="A100" s="35" t="s">
        <v>113</v>
      </c>
      <c r="B100" s="38" t="s">
        <v>35</v>
      </c>
      <c r="C100" s="14" t="s">
        <v>16</v>
      </c>
      <c r="D100" s="93" t="s">
        <v>17</v>
      </c>
      <c r="E100" s="2"/>
      <c r="F100" s="2"/>
      <c r="G100" s="92">
        <v>55000</v>
      </c>
      <c r="H100" s="92">
        <v>1578.5</v>
      </c>
      <c r="I100" s="92">
        <v>2559.6799999999998</v>
      </c>
      <c r="J100" s="92">
        <v>1672</v>
      </c>
      <c r="K100" s="92">
        <v>25</v>
      </c>
      <c r="L100" s="92">
        <v>5835.18</v>
      </c>
      <c r="M100" s="92">
        <v>49164.82</v>
      </c>
    </row>
    <row r="101" spans="1:69" s="10" customFormat="1" ht="15" customHeight="1" x14ac:dyDescent="0.25">
      <c r="A101" s="35"/>
      <c r="B101" s="36"/>
      <c r="C101" s="14"/>
      <c r="D101" s="38"/>
      <c r="E101" s="2"/>
      <c r="F101" s="2"/>
      <c r="G101" s="54"/>
      <c r="H101" s="54"/>
      <c r="I101" s="54"/>
      <c r="J101" s="54"/>
      <c r="K101" s="54"/>
      <c r="L101" s="54"/>
      <c r="M101" s="54"/>
    </row>
    <row r="102" spans="1:69" ht="15.75" customHeight="1" x14ac:dyDescent="0.25">
      <c r="A102" s="3" t="s">
        <v>18</v>
      </c>
      <c r="B102" s="4">
        <v>8</v>
      </c>
      <c r="C102" s="3"/>
      <c r="D102" s="4"/>
      <c r="E102" s="5"/>
      <c r="F102" s="5"/>
      <c r="G102" s="6">
        <f>SUM(G93:G101)</f>
        <v>468250</v>
      </c>
      <c r="H102" s="6">
        <f t="shared" ref="H102:J102" si="17">SUM(H93:H101)</f>
        <v>13438.779999999999</v>
      </c>
      <c r="I102" s="6">
        <f>SUM(I93:I101)</f>
        <v>20550.02</v>
      </c>
      <c r="J102" s="6">
        <f t="shared" si="17"/>
        <v>14234.8</v>
      </c>
      <c r="K102" s="6">
        <f>SUM(K93:K101)</f>
        <v>2119.7799999999997</v>
      </c>
      <c r="L102" s="6">
        <f>SUM(L93:L101)</f>
        <v>50343.380000000005</v>
      </c>
      <c r="M102" s="6">
        <f>SUM(M93:M101)</f>
        <v>417906.62</v>
      </c>
    </row>
    <row r="103" spans="1:69" s="10" customFormat="1" ht="15.75" customHeight="1" x14ac:dyDescent="0.25">
      <c r="A103" s="17"/>
      <c r="B103" s="85"/>
      <c r="C103" s="17"/>
      <c r="D103" s="85"/>
      <c r="E103" s="88"/>
      <c r="F103" s="88"/>
      <c r="G103" s="89"/>
      <c r="H103" s="89"/>
      <c r="I103" s="89"/>
      <c r="J103" s="89"/>
      <c r="K103" s="89"/>
      <c r="L103" s="89"/>
      <c r="M103" s="89"/>
    </row>
    <row r="104" spans="1:69" s="10" customFormat="1" x14ac:dyDescent="0.25">
      <c r="A104" s="58" t="s">
        <v>1</v>
      </c>
      <c r="B104" s="64"/>
      <c r="C104" s="65"/>
      <c r="D104" s="64"/>
      <c r="E104" s="66"/>
      <c r="F104" s="66"/>
      <c r="G104" s="66"/>
      <c r="H104" s="66"/>
      <c r="I104" s="66"/>
      <c r="J104" s="66"/>
      <c r="K104" s="66"/>
    </row>
    <row r="105" spans="1:69" s="35" customFormat="1" x14ac:dyDescent="0.25">
      <c r="A105" s="14" t="s">
        <v>73</v>
      </c>
      <c r="B105" s="38" t="s">
        <v>112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11625.42</v>
      </c>
      <c r="J105" s="92">
        <v>3040</v>
      </c>
      <c r="K105" s="92">
        <v>1944.78</v>
      </c>
      <c r="L105" s="92">
        <f>+H105+I105+J105+K105</f>
        <v>19480.199999999997</v>
      </c>
      <c r="M105" s="92">
        <f>+G105-L105</f>
        <v>80519.8</v>
      </c>
    </row>
    <row r="106" spans="1:69" s="10" customFormat="1" x14ac:dyDescent="0.25">
      <c r="A106" s="48"/>
      <c r="B106" s="36"/>
      <c r="C106" s="48"/>
      <c r="D106" s="36"/>
      <c r="E106" s="2"/>
      <c r="F106" s="2"/>
      <c r="G106" s="67"/>
      <c r="H106" s="67"/>
      <c r="I106" s="67"/>
      <c r="J106" s="55"/>
      <c r="K106" s="57"/>
      <c r="L106" s="34"/>
      <c r="M106" s="34"/>
    </row>
    <row r="107" spans="1:69" x14ac:dyDescent="0.25">
      <c r="A107" s="3" t="s">
        <v>18</v>
      </c>
      <c r="B107" s="4">
        <v>1</v>
      </c>
      <c r="C107" s="3"/>
      <c r="D107" s="4"/>
      <c r="E107" s="33"/>
      <c r="F107" s="33"/>
      <c r="G107" s="33">
        <f>SUM(G105:G105)</f>
        <v>100000</v>
      </c>
      <c r="H107" s="33">
        <f t="shared" ref="H107:M107" si="18">SUM(H105:H105)</f>
        <v>2870</v>
      </c>
      <c r="I107" s="33">
        <f>SUM(I105:I105)</f>
        <v>11625.42</v>
      </c>
      <c r="J107" s="33">
        <f t="shared" si="18"/>
        <v>3040</v>
      </c>
      <c r="K107" s="33">
        <f t="shared" si="18"/>
        <v>1944.78</v>
      </c>
      <c r="L107" s="33">
        <f t="shared" si="18"/>
        <v>19480.199999999997</v>
      </c>
      <c r="M107" s="101">
        <f t="shared" si="18"/>
        <v>80519.8</v>
      </c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124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125</v>
      </c>
      <c r="B110" s="38" t="s">
        <v>126</v>
      </c>
      <c r="C110" s="14" t="s">
        <v>16</v>
      </c>
      <c r="D110" s="93" t="s">
        <v>23</v>
      </c>
      <c r="E110" s="74">
        <v>45597</v>
      </c>
      <c r="F110" s="74">
        <v>45777</v>
      </c>
      <c r="G110" s="92">
        <v>100000</v>
      </c>
      <c r="H110" s="92">
        <v>2870</v>
      </c>
      <c r="I110" s="92">
        <v>11625.42</v>
      </c>
      <c r="J110" s="92">
        <v>3040</v>
      </c>
      <c r="K110" s="92">
        <v>3196.78</v>
      </c>
      <c r="L110" s="92">
        <f>+H110+I110+J110+K110</f>
        <v>20732.199999999997</v>
      </c>
      <c r="M110" s="92">
        <f>+G110-L110</f>
        <v>79267.8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100000</v>
      </c>
      <c r="H112" s="6">
        <f t="shared" ref="H112:M112" si="19">SUM(H109:H110)</f>
        <v>2870</v>
      </c>
      <c r="I112" s="6">
        <f t="shared" si="19"/>
        <v>11625.42</v>
      </c>
      <c r="J112" s="6">
        <f t="shared" si="19"/>
        <v>3040</v>
      </c>
      <c r="K112" s="6">
        <f t="shared" si="19"/>
        <v>3196.78</v>
      </c>
      <c r="L112" s="6">
        <f t="shared" si="19"/>
        <v>20732.199999999997</v>
      </c>
      <c r="M112" s="7">
        <f t="shared" si="19"/>
        <v>79267.8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ht="18.75" customHeight="1" x14ac:dyDescent="0.25">
      <c r="A114" s="16" t="s">
        <v>74</v>
      </c>
      <c r="B114" s="58"/>
      <c r="C114" s="16"/>
      <c r="D114" s="58"/>
      <c r="E114" s="59"/>
      <c r="F114" s="59"/>
      <c r="G114" s="60"/>
      <c r="H114" s="60"/>
      <c r="I114" s="60"/>
      <c r="J114" s="60"/>
      <c r="K114" s="60"/>
      <c r="L114" s="60"/>
      <c r="M114" s="61"/>
    </row>
    <row r="115" spans="1:13" s="35" customFormat="1" ht="18" customHeight="1" x14ac:dyDescent="0.25">
      <c r="A115" s="14" t="s">
        <v>22</v>
      </c>
      <c r="B115" s="38" t="s">
        <v>80</v>
      </c>
      <c r="C115" s="14" t="s">
        <v>16</v>
      </c>
      <c r="D115" s="93" t="s">
        <v>23</v>
      </c>
      <c r="E115" s="74">
        <v>45597</v>
      </c>
      <c r="F115" s="74">
        <v>45777</v>
      </c>
      <c r="G115" s="92">
        <v>125000</v>
      </c>
      <c r="H115" s="92">
        <v>3587.5</v>
      </c>
      <c r="I115" s="92">
        <v>17506.05</v>
      </c>
      <c r="J115" s="92">
        <v>3800</v>
      </c>
      <c r="K115" s="92">
        <v>3196.78</v>
      </c>
      <c r="L115" s="92">
        <f>+K115+J115+I115+H115</f>
        <v>28090.33</v>
      </c>
      <c r="M115" s="92">
        <f>+G115-L115</f>
        <v>96909.67</v>
      </c>
    </row>
    <row r="116" spans="1:13" s="10" customFormat="1" ht="18" customHeigh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ht="15.75" customHeigh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125000</v>
      </c>
      <c r="H117" s="6">
        <f t="shared" ref="H117:M117" si="20">SUM(H114:H115)</f>
        <v>3587.5</v>
      </c>
      <c r="I117" s="6">
        <f t="shared" si="20"/>
        <v>17506.05</v>
      </c>
      <c r="J117" s="6">
        <f t="shared" si="20"/>
        <v>3800</v>
      </c>
      <c r="K117" s="6">
        <f t="shared" si="20"/>
        <v>3196.78</v>
      </c>
      <c r="L117" s="6">
        <f t="shared" si="20"/>
        <v>28090.33</v>
      </c>
      <c r="M117" s="7">
        <f t="shared" si="20"/>
        <v>96909.67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x14ac:dyDescent="0.25">
      <c r="A119" s="17"/>
      <c r="B119" s="85"/>
      <c r="C119" s="17"/>
      <c r="D119" s="85"/>
      <c r="E119" s="87"/>
      <c r="F119" s="87"/>
      <c r="G119" s="87"/>
      <c r="H119" s="87"/>
      <c r="I119" s="87"/>
      <c r="J119" s="87"/>
      <c r="K119" s="87"/>
      <c r="L119" s="87"/>
      <c r="M119" s="87"/>
    </row>
    <row r="120" spans="1:13" s="10" customFormat="1" ht="18.75" customHeight="1" x14ac:dyDescent="0.25">
      <c r="A120" s="16" t="s">
        <v>82</v>
      </c>
      <c r="B120" s="58"/>
      <c r="C120" s="16"/>
      <c r="D120" s="58"/>
      <c r="E120" s="59"/>
      <c r="F120" s="59"/>
      <c r="G120" s="60"/>
      <c r="H120" s="60"/>
      <c r="I120" s="60"/>
      <c r="J120" s="60"/>
      <c r="K120" s="60"/>
      <c r="L120" s="60"/>
      <c r="M120" s="61"/>
    </row>
    <row r="121" spans="1:13" s="35" customFormat="1" ht="18" customHeight="1" x14ac:dyDescent="0.25">
      <c r="A121" s="14" t="s">
        <v>83</v>
      </c>
      <c r="B121" s="38" t="s">
        <v>84</v>
      </c>
      <c r="C121" s="14" t="s">
        <v>16</v>
      </c>
      <c r="D121" s="93" t="s">
        <v>23</v>
      </c>
      <c r="E121" s="74">
        <v>45597</v>
      </c>
      <c r="F121" s="74">
        <v>45777</v>
      </c>
      <c r="G121" s="92">
        <v>34500</v>
      </c>
      <c r="H121" s="92">
        <v>990.15</v>
      </c>
      <c r="I121" s="92">
        <v>0</v>
      </c>
      <c r="J121" s="92">
        <v>1048.8</v>
      </c>
      <c r="K121" s="92">
        <v>25</v>
      </c>
      <c r="L121" s="92">
        <f>+H121+I121+J121+K121</f>
        <v>2063.9499999999998</v>
      </c>
      <c r="M121" s="92">
        <f>+G121-L121</f>
        <v>32436.05</v>
      </c>
    </row>
    <row r="122" spans="1:13" s="35" customFormat="1" ht="18" customHeight="1" x14ac:dyDescent="0.25">
      <c r="A122" s="14" t="s">
        <v>107</v>
      </c>
      <c r="B122" s="38" t="s">
        <v>84</v>
      </c>
      <c r="C122" s="14" t="s">
        <v>16</v>
      </c>
      <c r="D122" s="93" t="s">
        <v>23</v>
      </c>
      <c r="E122" s="74">
        <v>45597</v>
      </c>
      <c r="F122" s="74">
        <v>45777</v>
      </c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35" customFormat="1" ht="18" customHeight="1" x14ac:dyDescent="0.25">
      <c r="A123" s="14" t="s">
        <v>110</v>
      </c>
      <c r="B123" s="38" t="s">
        <v>84</v>
      </c>
      <c r="C123" s="14" t="s">
        <v>16</v>
      </c>
      <c r="D123" s="93" t="s">
        <v>17</v>
      </c>
      <c r="E123" s="74"/>
      <c r="F123" s="74"/>
      <c r="G123" s="92">
        <v>60000</v>
      </c>
      <c r="H123" s="92">
        <v>1722</v>
      </c>
      <c r="I123" s="92">
        <v>3486.68</v>
      </c>
      <c r="J123" s="92">
        <v>1824</v>
      </c>
      <c r="K123" s="92">
        <v>25</v>
      </c>
      <c r="L123" s="92">
        <f>+H123+I123+J123+K123</f>
        <v>7057.68</v>
      </c>
      <c r="M123" s="92">
        <f>+G123-L123</f>
        <v>52942.32</v>
      </c>
    </row>
    <row r="124" spans="1:13" s="35" customFormat="1" ht="18" customHeight="1" x14ac:dyDescent="0.25">
      <c r="A124" s="48" t="s">
        <v>109</v>
      </c>
      <c r="B124" s="38" t="s">
        <v>84</v>
      </c>
      <c r="C124" s="14" t="s">
        <v>16</v>
      </c>
      <c r="D124" s="93" t="s">
        <v>17</v>
      </c>
      <c r="E124" s="74"/>
      <c r="F124" s="74"/>
      <c r="G124" s="92">
        <v>60000</v>
      </c>
      <c r="H124" s="92">
        <v>1722</v>
      </c>
      <c r="I124" s="92">
        <v>3486.68</v>
      </c>
      <c r="J124" s="92">
        <v>1824</v>
      </c>
      <c r="K124" s="92">
        <v>25</v>
      </c>
      <c r="L124" s="92">
        <f>+H124+I124+J124+K124</f>
        <v>7057.68</v>
      </c>
      <c r="M124" s="92">
        <f>+G124-L124</f>
        <v>52942.32</v>
      </c>
    </row>
    <row r="125" spans="1:13" s="10" customFormat="1" ht="18" customHeight="1" x14ac:dyDescent="0.25">
      <c r="B125" s="36"/>
      <c r="C125" s="48"/>
      <c r="D125" s="36"/>
      <c r="E125" s="2"/>
      <c r="F125" s="2"/>
      <c r="G125" s="68"/>
      <c r="H125" s="68"/>
      <c r="I125" s="68"/>
      <c r="J125" s="68"/>
      <c r="K125" s="68"/>
      <c r="L125" s="68"/>
      <c r="M125" s="69"/>
    </row>
    <row r="126" spans="1:13" ht="15.75" customHeight="1" x14ac:dyDescent="0.25">
      <c r="A126" s="3" t="s">
        <v>18</v>
      </c>
      <c r="B126" s="4">
        <v>4</v>
      </c>
      <c r="C126" s="3"/>
      <c r="D126" s="4"/>
      <c r="E126" s="5"/>
      <c r="F126" s="5"/>
      <c r="G126" s="6">
        <f>SUM(G120:G124)</f>
        <v>214500</v>
      </c>
      <c r="H126" s="6">
        <f>SUM(H120:H124)</f>
        <v>6156.15</v>
      </c>
      <c r="I126" s="6">
        <f>SUM(I120:I124)</f>
        <v>10460.039999999999</v>
      </c>
      <c r="J126" s="6">
        <f>SUM(J120:J124)</f>
        <v>6520.8</v>
      </c>
      <c r="K126" s="6">
        <f>SUM(K120:K125)</f>
        <v>100</v>
      </c>
      <c r="L126" s="6">
        <f>SUM(L120:L125)</f>
        <v>23236.99</v>
      </c>
      <c r="M126" s="7">
        <f>SUM(M120:M124)</f>
        <v>191263.01</v>
      </c>
    </row>
    <row r="127" spans="1:13" s="10" customFormat="1" x14ac:dyDescent="0.25">
      <c r="A127" s="17"/>
      <c r="B127" s="85"/>
      <c r="C127" s="17"/>
      <c r="D127" s="85"/>
      <c r="E127" s="87"/>
      <c r="F127" s="87"/>
      <c r="G127" s="87"/>
      <c r="H127" s="87"/>
      <c r="I127" s="87"/>
      <c r="J127" s="87"/>
      <c r="K127" s="87"/>
      <c r="L127" s="87"/>
      <c r="M127" s="87"/>
    </row>
    <row r="128" spans="1:13" s="10" customFormat="1" ht="18.75" customHeight="1" x14ac:dyDescent="0.25">
      <c r="A128" s="16" t="s">
        <v>111</v>
      </c>
      <c r="B128" s="58"/>
      <c r="C128" s="16"/>
      <c r="D128" s="58"/>
      <c r="E128" s="59"/>
      <c r="F128" s="59"/>
      <c r="G128" s="60"/>
      <c r="H128" s="60"/>
      <c r="I128" s="60"/>
      <c r="J128" s="60"/>
      <c r="K128" s="60"/>
      <c r="L128" s="60"/>
      <c r="M128" s="61"/>
    </row>
    <row r="129" spans="1:13" s="35" customFormat="1" ht="18" customHeight="1" x14ac:dyDescent="0.25">
      <c r="A129" s="14" t="s">
        <v>123</v>
      </c>
      <c r="B129" s="38" t="s">
        <v>81</v>
      </c>
      <c r="C129" s="14" t="s">
        <v>16</v>
      </c>
      <c r="D129" s="93" t="s">
        <v>17</v>
      </c>
      <c r="E129" s="74">
        <v>45597</v>
      </c>
      <c r="F129" s="74">
        <v>45777</v>
      </c>
      <c r="G129" s="92">
        <v>100000</v>
      </c>
      <c r="H129" s="92">
        <v>2870</v>
      </c>
      <c r="I129" s="92">
        <v>12105.37</v>
      </c>
      <c r="J129" s="92">
        <v>3040</v>
      </c>
      <c r="K129" s="92">
        <v>25</v>
      </c>
      <c r="L129" s="92">
        <f>+H129+I129+J129+K129</f>
        <v>18040.370000000003</v>
      </c>
      <c r="M129" s="92">
        <f>+G129-L129</f>
        <v>81959.63</v>
      </c>
    </row>
    <row r="130" spans="1:13" s="10" customFormat="1" ht="18" customHeight="1" x14ac:dyDescent="0.25">
      <c r="A130" s="48"/>
      <c r="B130" s="36"/>
      <c r="C130" s="48"/>
      <c r="D130" s="36"/>
      <c r="E130" s="2"/>
      <c r="F130" s="2"/>
      <c r="G130" s="68"/>
      <c r="H130" s="68"/>
      <c r="I130" s="68"/>
      <c r="J130" s="68"/>
      <c r="K130" s="68"/>
      <c r="L130" s="68"/>
      <c r="M130" s="69"/>
    </row>
    <row r="131" spans="1:13" ht="15.75" customHeight="1" x14ac:dyDescent="0.25">
      <c r="A131" s="3" t="s">
        <v>18</v>
      </c>
      <c r="B131" s="4">
        <v>1</v>
      </c>
      <c r="C131" s="3"/>
      <c r="D131" s="4"/>
      <c r="E131" s="5"/>
      <c r="F131" s="5"/>
      <c r="G131" s="6">
        <f>SUM(G128:G129)</f>
        <v>100000</v>
      </c>
      <c r="H131" s="6">
        <f t="shared" ref="H131:M131" si="21">SUM(H128:H129)</f>
        <v>2870</v>
      </c>
      <c r="I131" s="6">
        <f t="shared" si="21"/>
        <v>12105.37</v>
      </c>
      <c r="J131" s="6">
        <f t="shared" si="21"/>
        <v>3040</v>
      </c>
      <c r="K131" s="6">
        <f t="shared" si="21"/>
        <v>25</v>
      </c>
      <c r="L131" s="6">
        <f t="shared" si="21"/>
        <v>18040.370000000003</v>
      </c>
      <c r="M131" s="7">
        <f t="shared" si="21"/>
        <v>81959.63</v>
      </c>
    </row>
    <row r="132" spans="1:13" s="10" customFormat="1" ht="15.75" customHeight="1" x14ac:dyDescent="0.25">
      <c r="A132" s="53" t="s">
        <v>24</v>
      </c>
      <c r="B132" s="52"/>
      <c r="C132" s="36"/>
      <c r="D132" s="36"/>
      <c r="E132" s="2"/>
      <c r="F132" s="2"/>
      <c r="G132" s="37"/>
      <c r="H132" s="37"/>
      <c r="I132" s="37"/>
      <c r="J132" s="37"/>
      <c r="K132" s="37"/>
      <c r="L132" s="37"/>
      <c r="M132" s="22"/>
    </row>
    <row r="133" spans="1:13" s="35" customFormat="1" ht="15.75" customHeight="1" x14ac:dyDescent="0.25">
      <c r="A133" s="35" t="s">
        <v>25</v>
      </c>
      <c r="B133" s="46" t="s">
        <v>26</v>
      </c>
      <c r="C133" s="14" t="s">
        <v>16</v>
      </c>
      <c r="D133" s="93" t="s">
        <v>23</v>
      </c>
      <c r="E133" s="74">
        <v>45444</v>
      </c>
      <c r="F133" s="78">
        <v>45626</v>
      </c>
      <c r="G133" s="92">
        <v>47500</v>
      </c>
      <c r="H133" s="92">
        <v>1363.25</v>
      </c>
      <c r="I133" s="92">
        <v>1501.16</v>
      </c>
      <c r="J133" s="92">
        <v>1444</v>
      </c>
      <c r="K133" s="92">
        <v>25</v>
      </c>
      <c r="L133" s="92">
        <v>4333.41</v>
      </c>
      <c r="M133" s="92">
        <v>43166.59</v>
      </c>
    </row>
    <row r="134" spans="1:13" s="35" customFormat="1" ht="15" customHeight="1" x14ac:dyDescent="0.25">
      <c r="A134" s="35" t="s">
        <v>27</v>
      </c>
      <c r="B134" s="46" t="s">
        <v>26</v>
      </c>
      <c r="C134" s="14" t="s">
        <v>16</v>
      </c>
      <c r="D134" s="93" t="s">
        <v>23</v>
      </c>
      <c r="E134" s="74">
        <v>45444</v>
      </c>
      <c r="F134" s="78">
        <v>45626</v>
      </c>
      <c r="G134" s="92">
        <v>47500</v>
      </c>
      <c r="H134" s="92">
        <v>1363.25</v>
      </c>
      <c r="I134" s="92">
        <v>1501.16</v>
      </c>
      <c r="J134" s="92">
        <v>1444</v>
      </c>
      <c r="K134" s="92">
        <v>25</v>
      </c>
      <c r="L134" s="92">
        <v>4333.41</v>
      </c>
      <c r="M134" s="92">
        <v>43166.59</v>
      </c>
    </row>
    <row r="135" spans="1:13" s="35" customFormat="1" ht="15" customHeight="1" x14ac:dyDescent="0.25">
      <c r="A135" s="35" t="s">
        <v>76</v>
      </c>
      <c r="B135" s="46" t="s">
        <v>77</v>
      </c>
      <c r="C135" s="14" t="s">
        <v>16</v>
      </c>
      <c r="D135" s="93" t="s">
        <v>17</v>
      </c>
      <c r="E135" s="74"/>
      <c r="F135" s="78"/>
      <c r="G135" s="92">
        <v>100000</v>
      </c>
      <c r="H135" s="92">
        <v>2870</v>
      </c>
      <c r="I135" s="92">
        <v>12105.37</v>
      </c>
      <c r="J135" s="92">
        <v>3040</v>
      </c>
      <c r="K135" s="92">
        <v>25</v>
      </c>
      <c r="L135" s="92">
        <f>+H135+I135+J135+K135</f>
        <v>18040.370000000003</v>
      </c>
      <c r="M135" s="92">
        <f>+G135-L135</f>
        <v>81959.63</v>
      </c>
    </row>
    <row r="136" spans="1:13" s="10" customFormat="1" ht="15" customHeight="1" x14ac:dyDescent="0.25">
      <c r="A136" s="35"/>
      <c r="B136" s="45"/>
      <c r="C136" s="48"/>
      <c r="D136" s="45"/>
      <c r="E136" s="2"/>
      <c r="F136" s="2"/>
      <c r="G136" s="37"/>
      <c r="H136" s="54"/>
      <c r="I136" s="54"/>
      <c r="J136" s="70"/>
      <c r="K136" s="54"/>
      <c r="L136" s="54"/>
      <c r="M136" s="54"/>
    </row>
    <row r="137" spans="1:13" ht="15.75" customHeight="1" x14ac:dyDescent="0.25">
      <c r="A137" s="3" t="s">
        <v>18</v>
      </c>
      <c r="B137" s="4">
        <v>3</v>
      </c>
      <c r="C137" s="3"/>
      <c r="D137" s="4"/>
      <c r="E137" s="5"/>
      <c r="F137" s="5"/>
      <c r="G137" s="6">
        <f>SUM(G133:G136)</f>
        <v>195000</v>
      </c>
      <c r="H137" s="6">
        <f>SUM(H133:H136)</f>
        <v>5596.5</v>
      </c>
      <c r="I137" s="6">
        <f>SUM(I133:I136)</f>
        <v>15107.69</v>
      </c>
      <c r="J137" s="6">
        <f>SUM(J133:J136)</f>
        <v>5928</v>
      </c>
      <c r="K137" s="6">
        <f t="shared" ref="K137" si="22">SUM(K133:K136)</f>
        <v>75</v>
      </c>
      <c r="L137" s="6">
        <f>SUM(L133:L136)</f>
        <v>26707.190000000002</v>
      </c>
      <c r="M137" s="6">
        <f>SUM(M133:M136)</f>
        <v>168292.81</v>
      </c>
    </row>
    <row r="138" spans="1:13" s="10" customFormat="1" ht="18.75" customHeight="1" x14ac:dyDescent="0.25">
      <c r="A138" s="52" t="s">
        <v>28</v>
      </c>
      <c r="B138" s="45"/>
      <c r="D138" s="45"/>
      <c r="E138" s="45"/>
      <c r="F138" s="45"/>
    </row>
    <row r="139" spans="1:13" s="35" customFormat="1" ht="18" customHeight="1" x14ac:dyDescent="0.25">
      <c r="A139" s="71" t="s">
        <v>29</v>
      </c>
      <c r="B139" s="46" t="s">
        <v>30</v>
      </c>
      <c r="C139" s="14" t="s">
        <v>16</v>
      </c>
      <c r="D139" s="93" t="s">
        <v>17</v>
      </c>
      <c r="E139" s="74">
        <v>45444</v>
      </c>
      <c r="F139" s="78">
        <v>45626</v>
      </c>
      <c r="G139" s="92">
        <v>100000</v>
      </c>
      <c r="H139" s="92">
        <v>2870</v>
      </c>
      <c r="I139" s="92">
        <v>12105.37</v>
      </c>
      <c r="J139" s="92">
        <v>3040</v>
      </c>
      <c r="K139" s="92">
        <v>25</v>
      </c>
      <c r="L139" s="92">
        <f>+K139+J139+I139+H139</f>
        <v>18040.370000000003</v>
      </c>
      <c r="M139" s="92">
        <f>+G139-L139</f>
        <v>81959.63</v>
      </c>
    </row>
    <row r="140" spans="1:13" s="10" customFormat="1" ht="18" customHeight="1" x14ac:dyDescent="0.25">
      <c r="A140" s="71"/>
      <c r="B140" s="46"/>
      <c r="C140" s="48"/>
      <c r="D140" s="45"/>
      <c r="E140" s="2"/>
      <c r="F140" s="2"/>
      <c r="G140" s="21"/>
      <c r="H140" s="37"/>
      <c r="I140" s="37"/>
      <c r="J140" s="63"/>
      <c r="K140" s="37"/>
      <c r="L140" s="37"/>
      <c r="M140" s="22"/>
    </row>
    <row r="141" spans="1:13" ht="15.75" customHeight="1" x14ac:dyDescent="0.25">
      <c r="A141" s="3" t="s">
        <v>18</v>
      </c>
      <c r="B141" s="4">
        <v>1</v>
      </c>
      <c r="C141" s="3"/>
      <c r="D141" s="4"/>
      <c r="E141" s="5"/>
      <c r="F141" s="5"/>
      <c r="G141" s="6">
        <f>SUM(G139:G139)</f>
        <v>100000</v>
      </c>
      <c r="H141" s="6">
        <f t="shared" ref="H141:M141" si="23">SUM(H139:H139)</f>
        <v>2870</v>
      </c>
      <c r="I141" s="6">
        <f>SUM(I139:I139)</f>
        <v>12105.37</v>
      </c>
      <c r="J141" s="6">
        <f t="shared" si="23"/>
        <v>3040</v>
      </c>
      <c r="K141" s="6">
        <f t="shared" si="23"/>
        <v>25</v>
      </c>
      <c r="L141" s="6">
        <f t="shared" si="23"/>
        <v>18040.370000000003</v>
      </c>
      <c r="M141" s="6">
        <f t="shared" si="23"/>
        <v>81959.63</v>
      </c>
    </row>
    <row r="142" spans="1:13" s="10" customFormat="1" ht="15.75" customHeight="1" x14ac:dyDescent="0.25">
      <c r="A142" s="17"/>
      <c r="B142" s="85"/>
      <c r="C142" s="17"/>
      <c r="D142" s="85"/>
      <c r="E142" s="88"/>
      <c r="F142" s="88"/>
      <c r="G142" s="89"/>
      <c r="H142" s="89"/>
      <c r="I142" s="89"/>
      <c r="J142" s="89"/>
      <c r="K142" s="89"/>
      <c r="L142" s="89"/>
      <c r="M142" s="89"/>
    </row>
    <row r="143" spans="1:13" ht="21.75" customHeight="1" x14ac:dyDescent="0.25">
      <c r="A143" s="11" t="s">
        <v>36</v>
      </c>
      <c r="B143" s="94">
        <f>B77+B126+B14+B22+B29+B37+B45+B50+B59+B67+B72+B83+B90+B102+B107+B112+B117+B131+B137+B141</f>
        <v>49</v>
      </c>
      <c r="C143" s="12"/>
      <c r="D143" s="40"/>
      <c r="E143" s="12"/>
      <c r="F143" s="12"/>
      <c r="G143" s="12">
        <f>G14+G77+G155+G22+G29+G37+G45+G50+G59+G67+G72+G81+G90+G102+G107+G112+G117+G126+G131+G137+G141</f>
        <v>3652250</v>
      </c>
      <c r="H143" s="12">
        <f>+H14+H22+H29+H37+H45+H50+H59+H67+H72+H83+H90+H102+H107+H112+H117+H126+H131+H137+H141+H77</f>
        <v>104819.57999999999</v>
      </c>
      <c r="I143" s="12">
        <f>+I14+I22+I29+I37+I45+I50+I59+I67+I72+I83+I90+I102+I107+I112+I117+I126+I131+I137+I141+I77</f>
        <v>322436.26999999996</v>
      </c>
      <c r="J143" s="12">
        <f>+J14+J22+J29+J37+J45+J50+J59+J67+J72+J90+J102+J107+J112+J117+J126+J131+J137+J141+J77+J83</f>
        <v>111028.40000000001</v>
      </c>
      <c r="K143" s="12">
        <f>+K14+K22+K29+K37+K45+K50+K59+K67+K72+K90+K102+K107+K112+K117+K126+K131+K137+K141+K77+K83</f>
        <v>30438.799999999996</v>
      </c>
      <c r="L143" s="12">
        <f>+L14+L22+L29+L37+L45+L50+L59+L67+L72+L90+L102+L107+L112+L117+L126+L131+L137+L141+L77+L83</f>
        <v>568723.05000000005</v>
      </c>
      <c r="M143" s="12">
        <f>+M14+M22+M29+M37+M45+M50+M59+M67+M72+M90+M102+M107+M112+M117+M126+M131+M137+M141+M77+M83</f>
        <v>3083526.9499999988</v>
      </c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51"/>
    </row>
    <row r="145" spans="1:13" s="10" customFormat="1" x14ac:dyDescent="0.25">
      <c r="A145" s="29"/>
      <c r="B145" s="30"/>
      <c r="C145" s="29"/>
      <c r="D145" s="30" t="s">
        <v>88</v>
      </c>
      <c r="E145" s="31"/>
      <c r="F145" s="31"/>
      <c r="G145" s="32"/>
      <c r="H145" s="32"/>
      <c r="I145" s="32"/>
      <c r="J145" s="32"/>
      <c r="K145" s="32"/>
      <c r="L145" s="32"/>
      <c r="M145" s="32"/>
    </row>
    <row r="146" spans="1:13" s="10" customFormat="1" x14ac:dyDescent="0.25">
      <c r="A146" s="29"/>
      <c r="B146" s="30"/>
      <c r="C146" s="29"/>
      <c r="D146" s="30"/>
      <c r="E146" s="31"/>
      <c r="F146" s="31"/>
      <c r="G146" s="32"/>
      <c r="H146" s="32"/>
      <c r="I146" s="32"/>
      <c r="J146" s="32"/>
      <c r="K146" s="32"/>
      <c r="L146" s="32"/>
      <c r="M146" s="3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ht="21" x14ac:dyDescent="0.35">
      <c r="A148" s="18" t="s">
        <v>55</v>
      </c>
      <c r="B148" s="47"/>
      <c r="C148" s="23"/>
      <c r="D148" s="42"/>
      <c r="E148" s="23"/>
      <c r="F148" s="23"/>
      <c r="G148" s="25"/>
      <c r="H148" s="18"/>
      <c r="I148" s="26"/>
      <c r="J148" s="26"/>
      <c r="K148" s="27"/>
      <c r="L148" s="27"/>
    </row>
    <row r="149" spans="1:13" s="10" customFormat="1" ht="21" x14ac:dyDescent="0.35">
      <c r="A149" s="24" t="s">
        <v>54</v>
      </c>
      <c r="B149" s="47"/>
      <c r="C149" s="23"/>
      <c r="D149" s="43"/>
      <c r="E149" s="23"/>
      <c r="F149" s="23"/>
      <c r="G149" s="25"/>
      <c r="H149" s="24"/>
      <c r="I149" s="26"/>
      <c r="J149" s="26"/>
      <c r="K149" s="28"/>
      <c r="L149" s="28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7"/>
      <c r="Y355" s="17"/>
      <c r="Z355" s="17"/>
      <c r="AA355" s="17"/>
      <c r="AB355" s="17"/>
      <c r="AC355" s="17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7"/>
      <c r="Y356" s="17"/>
      <c r="Z356" s="17"/>
      <c r="AA356" s="17"/>
      <c r="AB356" s="17"/>
      <c r="AC356" s="17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7"/>
      <c r="Y361" s="17"/>
      <c r="Z361" s="17"/>
      <c r="AA361" s="17"/>
      <c r="AB361" s="17"/>
      <c r="AC361" s="17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7"/>
      <c r="Y362" s="17"/>
      <c r="Z362" s="17"/>
      <c r="AA362" s="17"/>
      <c r="AB362" s="17"/>
      <c r="AC362" s="17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7"/>
      <c r="Y371" s="17"/>
      <c r="Z371" s="17"/>
      <c r="AA371" s="17"/>
      <c r="AB371" s="17"/>
      <c r="AC371" s="17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7"/>
      <c r="Y372" s="17"/>
      <c r="Z372" s="17"/>
      <c r="AA372" s="17"/>
      <c r="AB372" s="17"/>
      <c r="AC372" s="17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24.75" customHeight="1" x14ac:dyDescent="0.25">
      <c r="A491" s="21"/>
      <c r="B491" s="41"/>
      <c r="C491" s="21"/>
      <c r="D491" s="41"/>
      <c r="E491" s="21"/>
      <c r="F491" s="21"/>
      <c r="G491" s="22"/>
      <c r="H491" s="22"/>
      <c r="I491" s="22"/>
      <c r="J491" s="22"/>
      <c r="K491" s="22"/>
      <c r="L491" s="22"/>
      <c r="M491" s="22"/>
    </row>
    <row r="492" spans="1:13" s="10" customFormat="1" x14ac:dyDescent="0.25">
      <c r="A492" s="21"/>
      <c r="B492" s="41"/>
      <c r="C492" s="21"/>
      <c r="D492" s="41"/>
      <c r="E492" s="21"/>
      <c r="F492" s="21"/>
      <c r="G492" s="22"/>
      <c r="H492" s="22"/>
      <c r="I492" s="22"/>
      <c r="J492" s="22"/>
      <c r="K492" s="22"/>
      <c r="L492" s="22"/>
      <c r="M492" s="22"/>
    </row>
    <row r="493" spans="1:13" s="10" customFormat="1" ht="15.75" x14ac:dyDescent="0.25">
      <c r="A493" s="19"/>
      <c r="B493" s="44"/>
      <c r="C493" s="19"/>
      <c r="D493" s="44"/>
      <c r="E493" s="19"/>
      <c r="F493" s="19"/>
      <c r="G493" s="20"/>
      <c r="H493" s="20"/>
      <c r="I493" s="20"/>
      <c r="J493" s="20"/>
      <c r="K493" s="20"/>
      <c r="L493" s="20"/>
      <c r="M493" s="20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s="10" customFormat="1" x14ac:dyDescent="0.25">
      <c r="B525" s="45"/>
      <c r="D525" s="45"/>
      <c r="G525" s="22"/>
      <c r="H525" s="22"/>
      <c r="I525" s="22"/>
      <c r="J525" s="22"/>
      <c r="K525" s="22"/>
      <c r="L525" s="22"/>
      <c r="M525" s="22"/>
    </row>
    <row r="526" spans="2:13" s="10" customFormat="1" x14ac:dyDescent="0.25">
      <c r="B526" s="45"/>
      <c r="D526" s="45"/>
      <c r="G526" s="22"/>
      <c r="H526" s="22"/>
      <c r="I526" s="22"/>
      <c r="J526" s="22"/>
      <c r="K526" s="22"/>
      <c r="L526" s="22"/>
      <c r="M526" s="22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  <row r="952" spans="7:13" x14ac:dyDescent="0.25">
      <c r="G952" s="9"/>
      <c r="H952" s="9"/>
      <c r="I952" s="9"/>
      <c r="J952" s="9"/>
      <c r="K952" s="9"/>
      <c r="L952" s="9"/>
      <c r="M952" s="9"/>
    </row>
    <row r="953" spans="7:13" x14ac:dyDescent="0.25">
      <c r="G953" s="9"/>
      <c r="H953" s="9"/>
      <c r="I953" s="9"/>
      <c r="J953" s="9"/>
      <c r="K953" s="9"/>
      <c r="L953" s="9"/>
      <c r="M953" s="9"/>
    </row>
  </sheetData>
  <mergeCells count="18"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2025-11-28T13:35:45Z</cp:lastPrinted>
  <dcterms:created xsi:type="dcterms:W3CDTF">2023-11-10T15:33:29Z</dcterms:created>
  <dcterms:modified xsi:type="dcterms:W3CDTF">2026-05-19T12:46:07Z</dcterms:modified>
</cp:coreProperties>
</file>