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4.ABRIL\Q - RECURSOS HUMANOS\PERSONAL FIJO\"/>
    </mc:Choice>
  </mc:AlternateContent>
  <xr:revisionPtr revIDLastSave="0" documentId="14_{BD2A2820-EEA1-463B-8FF7-8843701AEF4A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Marz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2" l="1"/>
  <c r="K152" i="2" s="1"/>
  <c r="G144" i="2"/>
  <c r="G118" i="2"/>
  <c r="G112" i="2"/>
  <c r="G106" i="2"/>
  <c r="G75" i="2"/>
  <c r="G51" i="2"/>
  <c r="G36" i="2"/>
  <c r="G23" i="2"/>
  <c r="G17" i="2"/>
  <c r="H17" i="2"/>
  <c r="H23" i="2"/>
  <c r="H36" i="2"/>
  <c r="G150" i="2"/>
  <c r="E150" i="2"/>
  <c r="E144" i="2"/>
  <c r="E131" i="2"/>
  <c r="E118" i="2"/>
  <c r="E112" i="2"/>
  <c r="E106" i="2"/>
  <c r="E100" i="2"/>
  <c r="E82" i="2"/>
  <c r="E75" i="2"/>
  <c r="E152" i="2" s="1"/>
  <c r="E51" i="2"/>
  <c r="E36" i="2"/>
  <c r="E23" i="2"/>
  <c r="E17" i="2"/>
  <c r="B152" i="2"/>
  <c r="I82" i="2"/>
  <c r="H82" i="2"/>
  <c r="F82" i="2"/>
  <c r="I36" i="2"/>
  <c r="I152" i="2" s="1"/>
  <c r="F36" i="2"/>
  <c r="I17" i="2"/>
  <c r="I75" i="2" l="1"/>
  <c r="F75" i="2"/>
  <c r="F152" i="2" s="1"/>
  <c r="I144" i="2" l="1"/>
  <c r="H144" i="2"/>
  <c r="F144" i="2"/>
  <c r="J139" i="2"/>
  <c r="K139" i="2" s="1"/>
  <c r="J140" i="2"/>
  <c r="K140" i="2" s="1"/>
  <c r="J141" i="2"/>
  <c r="K141" i="2" s="1"/>
  <c r="J142" i="2"/>
  <c r="K142" i="2" s="1"/>
  <c r="J143" i="2"/>
  <c r="K143" i="2" s="1"/>
  <c r="I118" i="2"/>
  <c r="H118" i="2"/>
  <c r="F118" i="2"/>
  <c r="J115" i="2"/>
  <c r="K115" i="2" s="1"/>
  <c r="I23" i="2"/>
  <c r="F23" i="2"/>
  <c r="F100" i="2"/>
  <c r="H100" i="2"/>
  <c r="I100" i="2"/>
  <c r="J98" i="2"/>
  <c r="K98" i="2" s="1"/>
  <c r="G100" i="2"/>
  <c r="J68" i="2"/>
  <c r="K68" i="2" s="1"/>
  <c r="F147" i="2" l="1"/>
  <c r="H63" i="2"/>
  <c r="H75" i="2" s="1"/>
  <c r="J97" i="2"/>
  <c r="K97" i="2" s="1"/>
  <c r="J63" i="2" l="1"/>
  <c r="J134" i="2"/>
  <c r="K134" i="2" s="1"/>
  <c r="J130" i="2"/>
  <c r="K130" i="2" s="1"/>
  <c r="J117" i="2"/>
  <c r="J93" i="2"/>
  <c r="K93" i="2" s="1"/>
  <c r="J89" i="2"/>
  <c r="J88" i="2"/>
  <c r="K88" i="2" s="1"/>
  <c r="J67" i="2"/>
  <c r="K67" i="2" s="1"/>
  <c r="J66" i="2"/>
  <c r="K66" i="2" s="1"/>
  <c r="J65" i="2"/>
  <c r="K65" i="2" s="1"/>
  <c r="J61" i="2"/>
  <c r="K61" i="2" s="1"/>
  <c r="J58" i="2"/>
  <c r="J54" i="2"/>
  <c r="K54" i="2" s="1"/>
  <c r="J50" i="2"/>
  <c r="K50" i="2" s="1"/>
  <c r="J32" i="2" l="1"/>
  <c r="K32" i="2" s="1"/>
  <c r="J31" i="2"/>
  <c r="J21" i="2"/>
  <c r="K21" i="2" s="1"/>
  <c r="K31" i="2" l="1"/>
  <c r="J36" i="2"/>
  <c r="H14" i="2"/>
  <c r="F14" i="2"/>
  <c r="H12" i="2"/>
  <c r="F12" i="2"/>
  <c r="J15" i="2"/>
  <c r="K15" i="2" s="1"/>
  <c r="J13" i="2"/>
  <c r="K13" i="2" s="1"/>
  <c r="F17" i="2" l="1"/>
  <c r="J14" i="2"/>
  <c r="J12" i="2"/>
  <c r="K12" i="2" s="1"/>
  <c r="G28" i="2"/>
  <c r="G44" i="2"/>
  <c r="G55" i="2"/>
  <c r="G152" i="2" s="1"/>
  <c r="G122" i="2"/>
  <c r="G126" i="2"/>
  <c r="G131" i="2"/>
  <c r="H122" i="2"/>
  <c r="H126" i="2"/>
  <c r="J121" i="2"/>
  <c r="K121" i="2" s="1"/>
  <c r="K122" i="2" s="1"/>
  <c r="I126" i="2"/>
  <c r="F126" i="2"/>
  <c r="E126" i="2"/>
  <c r="J125" i="2"/>
  <c r="J126" i="2" s="1"/>
  <c r="I122" i="2"/>
  <c r="F122" i="2"/>
  <c r="E122" i="2"/>
  <c r="J96" i="2"/>
  <c r="K96" i="2" s="1"/>
  <c r="I150" i="2"/>
  <c r="H150" i="2"/>
  <c r="F150" i="2"/>
  <c r="J149" i="2"/>
  <c r="K149" i="2" s="1"/>
  <c r="J148" i="2"/>
  <c r="K148" i="2" s="1"/>
  <c r="J147" i="2"/>
  <c r="J138" i="2"/>
  <c r="K138" i="2" s="1"/>
  <c r="J137" i="2"/>
  <c r="K137" i="2" s="1"/>
  <c r="J135" i="2"/>
  <c r="K135" i="2" s="1"/>
  <c r="I131" i="2"/>
  <c r="H131" i="2"/>
  <c r="F131" i="2"/>
  <c r="J129" i="2"/>
  <c r="K129" i="2" s="1"/>
  <c r="K117" i="2"/>
  <c r="J116" i="2"/>
  <c r="I112" i="2"/>
  <c r="H112" i="2"/>
  <c r="F112" i="2"/>
  <c r="J111" i="2"/>
  <c r="K111" i="2" s="1"/>
  <c r="J110" i="2"/>
  <c r="K110" i="2" s="1"/>
  <c r="J109" i="2"/>
  <c r="I106" i="2"/>
  <c r="H106" i="2"/>
  <c r="H152" i="2" s="1"/>
  <c r="F106" i="2"/>
  <c r="J105" i="2"/>
  <c r="K105" i="2" s="1"/>
  <c r="J103" i="2"/>
  <c r="K103" i="2" s="1"/>
  <c r="J95" i="2"/>
  <c r="K95" i="2" s="1"/>
  <c r="J94" i="2"/>
  <c r="K94" i="2" s="1"/>
  <c r="J92" i="2"/>
  <c r="K92" i="2" s="1"/>
  <c r="J90" i="2"/>
  <c r="K90" i="2" s="1"/>
  <c r="K89" i="2"/>
  <c r="J87" i="2"/>
  <c r="K87" i="2" s="1"/>
  <c r="J85" i="2"/>
  <c r="G82" i="2"/>
  <c r="J81" i="2"/>
  <c r="K81" i="2" s="1"/>
  <c r="J79" i="2"/>
  <c r="K63" i="2"/>
  <c r="J62" i="2"/>
  <c r="K62" i="2" s="1"/>
  <c r="J60" i="2"/>
  <c r="K60" i="2" s="1"/>
  <c r="J59" i="2"/>
  <c r="I55" i="2"/>
  <c r="H55" i="2"/>
  <c r="F55" i="2"/>
  <c r="E55" i="2"/>
  <c r="K55" i="2"/>
  <c r="I51" i="2"/>
  <c r="H51" i="2"/>
  <c r="F51" i="2"/>
  <c r="J49" i="2"/>
  <c r="K49" i="2" s="1"/>
  <c r="J47" i="2"/>
  <c r="K47" i="2" s="1"/>
  <c r="I44" i="2"/>
  <c r="H44" i="2"/>
  <c r="F44" i="2"/>
  <c r="E44" i="2"/>
  <c r="J43" i="2"/>
  <c r="J44" i="2" s="1"/>
  <c r="I40" i="2"/>
  <c r="H40" i="2"/>
  <c r="F40" i="2"/>
  <c r="E40" i="2"/>
  <c r="J39" i="2"/>
  <c r="K39" i="2" s="1"/>
  <c r="K40" i="2" s="1"/>
  <c r="I28" i="2"/>
  <c r="H28" i="2"/>
  <c r="F28" i="2"/>
  <c r="E28" i="2"/>
  <c r="J27" i="2"/>
  <c r="J20" i="2"/>
  <c r="J23" i="2" s="1"/>
  <c r="J11" i="2"/>
  <c r="K79" i="2" l="1"/>
  <c r="K82" i="2" s="1"/>
  <c r="J82" i="2"/>
  <c r="J17" i="2"/>
  <c r="J75" i="2"/>
  <c r="J152" i="2" s="1"/>
  <c r="K144" i="2"/>
  <c r="J144" i="2"/>
  <c r="K116" i="2"/>
  <c r="K118" i="2" s="1"/>
  <c r="J118" i="2"/>
  <c r="J100" i="2"/>
  <c r="K59" i="2"/>
  <c r="K125" i="2"/>
  <c r="K126" i="2" s="1"/>
  <c r="J122" i="2"/>
  <c r="J55" i="2"/>
  <c r="J106" i="2"/>
  <c r="K43" i="2"/>
  <c r="K44" i="2" s="1"/>
  <c r="J28" i="2"/>
  <c r="J150" i="2"/>
  <c r="K20" i="2"/>
  <c r="K23" i="2" s="1"/>
  <c r="K106" i="2"/>
  <c r="J112" i="2"/>
  <c r="K131" i="2"/>
  <c r="J51" i="2"/>
  <c r="J131" i="2"/>
  <c r="K27" i="2"/>
  <c r="K28" i="2" s="1"/>
  <c r="J40" i="2"/>
  <c r="K51" i="2"/>
  <c r="K58" i="2"/>
  <c r="K147" i="2"/>
  <c r="K150" i="2" s="1"/>
  <c r="K11" i="2"/>
  <c r="K17" i="2" s="1"/>
  <c r="K85" i="2"/>
  <c r="K100" i="2" s="1"/>
  <c r="K109" i="2"/>
  <c r="K112" i="2" s="1"/>
  <c r="K75" i="2" l="1"/>
</calcChain>
</file>

<file path=xl/sharedStrings.xml><?xml version="1.0" encoding="utf-8"?>
<sst xmlns="http://schemas.openxmlformats.org/spreadsheetml/2006/main" count="394" uniqueCount="181">
  <si>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</si>
  <si>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</si>
  <si>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</si>
  <si>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</si>
  <si>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</si>
  <si>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</si>
  <si>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</si>
  <si>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</si>
  <si>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</si>
  <si>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</si>
  <si>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</si>
  <si>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</si>
  <si>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</si>
  <si>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</si>
  <si>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</si>
  <si>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</si>
  <si>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</si>
  <si>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</si>
  <si>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</si>
  <si>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</si>
  <si>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</si>
  <si>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</si>
  <si>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</si>
  <si>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</si>
  <si>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</si>
  <si>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</si>
  <si>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</si>
  <si>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</si>
  <si>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</si>
  <si>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</si>
  <si>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DEPARTAMENTO JURIDICO</t>
  </si>
  <si>
    <t>SILVIA ELIZABETH HERNANDEZ ALMONTE</t>
  </si>
  <si>
    <t xml:space="preserve">DEPARTAMENTO DE COMUNICACIONES </t>
  </si>
  <si>
    <t>FOTOGRAFO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</si>
  <si>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</si>
  <si>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</si>
  <si>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</si>
  <si>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</si>
  <si>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</si>
  <si>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</si>
  <si>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</si>
  <si>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</si>
  <si>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</si>
  <si>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</si>
  <si>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</si>
  <si>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</si>
  <si>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</si>
  <si>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</si>
  <si>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</si>
  <si>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</si>
  <si>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</si>
  <si>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</si>
  <si>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</si>
  <si>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</si>
  <si>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</si>
  <si>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</si>
  <si>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LIDIA RAPOSO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</si>
  <si>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</si>
  <si>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</si>
  <si>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</si>
  <si>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</si>
  <si>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</si>
  <si>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</si>
  <si>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SIMEON MEDINA DIAZ</t>
  </si>
  <si>
    <t>ANA REGINA ALCANTARA ORTIZ</t>
  </si>
  <si>
    <t>MENSAJERA INTERNA</t>
  </si>
  <si>
    <t>DIVISION DE SERVICIOS GENERALES</t>
  </si>
  <si>
    <t>JUAN CONFESOR MICHEL</t>
  </si>
  <si>
    <t xml:space="preserve">CHOFER </t>
  </si>
  <si>
    <t>CHOFER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</si>
  <si>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</si>
  <si>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</si>
  <si>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</si>
  <si>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</si>
  <si>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</si>
  <si>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CARMEN LUISA ENCARNACION DEL VILLAR</t>
  </si>
  <si>
    <t xml:space="preserve">VIRGINIA RAMIREZ </t>
  </si>
  <si>
    <t xml:space="preserve">CONSERJE 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</si>
  <si>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</si>
  <si>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</si>
  <si>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</si>
  <si>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</si>
  <si>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</si>
  <si>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</si>
  <si>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</si>
  <si>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</si>
  <si>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</si>
  <si>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</si>
  <si>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</si>
  <si>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</si>
  <si>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</si>
  <si>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DIRECCION TECNICA</t>
  </si>
  <si>
    <t>RAFAEL ANTONIO TEJEDA UREÑA</t>
  </si>
  <si>
    <t>AUXILIAR TECNICO</t>
  </si>
  <si>
    <t>MANUELISA RAMIREZ RODRIGUEZ</t>
  </si>
  <si>
    <t>SECRETARIA</t>
  </si>
  <si>
    <t>KATHERINE AIME RODRIGUEZ CEDEÑO</t>
  </si>
  <si>
    <t>ENC. DIVISION INCLUSION EDUCATIVA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</si>
  <si>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</si>
  <si>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</si>
  <si>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</si>
  <si>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</si>
  <si>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</si>
  <si>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</si>
  <si>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</si>
  <si>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</si>
  <si>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</si>
  <si>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</si>
  <si>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</si>
  <si>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</si>
  <si>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</si>
  <si>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</si>
  <si>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</si>
  <si>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</si>
  <si>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</si>
  <si>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</si>
  <si>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</si>
  <si>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</si>
  <si>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</si>
  <si>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</si>
  <si>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</si>
  <si>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</si>
  <si>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</si>
  <si>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</si>
  <si>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</si>
  <si>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</si>
  <si>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</si>
  <si>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</si>
  <si>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</si>
  <si>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</si>
  <si>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</si>
  <si>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</si>
  <si>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</si>
  <si>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</si>
  <si>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</si>
  <si>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</si>
  <si>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</si>
  <si>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</si>
  <si>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</si>
  <si>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</si>
  <si>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</si>
  <si>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</si>
  <si>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</si>
  <si>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</si>
  <si>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</si>
  <si>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</si>
  <si>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</si>
  <si>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</si>
  <si>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</si>
  <si>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</si>
  <si>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</si>
  <si>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</si>
  <si>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</si>
  <si>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</si>
  <si>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</si>
  <si>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</si>
  <si>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</si>
  <si>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</si>
  <si>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JOSE ANTONIO POLANCO MONEGRO</t>
  </si>
  <si>
    <t>JUAN BAUTISTA ARIAS PLASENCIO</t>
  </si>
  <si>
    <t>COORDINADOR DE DESPACHO</t>
  </si>
  <si>
    <t>MENSAJERO EXTERNO</t>
  </si>
  <si>
    <t>DIRECTOR TECNICO</t>
  </si>
  <si>
    <t>Mes de  Abril-2026</t>
  </si>
  <si>
    <t>LORENA DIAZ CLADERON</t>
  </si>
  <si>
    <t>PEDRO PABLO ROSARIO</t>
  </si>
  <si>
    <t>GESTOR DE PROTOCOLO</t>
  </si>
  <si>
    <t>MARTIN MONTES SERRANO</t>
  </si>
  <si>
    <t>ANA LOURDES MEJIA</t>
  </si>
  <si>
    <t>TESORERA</t>
  </si>
  <si>
    <t>ANTHONY GABRILE BREA JIMENEZ</t>
  </si>
  <si>
    <t>MENSAJERO INTERNO</t>
  </si>
  <si>
    <t>RAMON REMIGIO ACOSTA PEREZ</t>
  </si>
  <si>
    <t>AUXILIAR DE DOCUMENTACION</t>
  </si>
  <si>
    <t>RAMON ANTONIO LUCIANO MINAYA</t>
  </si>
  <si>
    <t>CATALINA VALERA DE LA CRUZ</t>
  </si>
  <si>
    <t>ADA MIRIAN OLIVERO DE JESUS</t>
  </si>
  <si>
    <t>AUXILIAR LEGAL</t>
  </si>
  <si>
    <t>JULIO CESAR ROSSO</t>
  </si>
  <si>
    <t>PROMOTOR SOCIAL</t>
  </si>
  <si>
    <t>RAFAEL ANTONIO RUIZ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</si>
</sst>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1" fillId="7" borderId="0" xfId="0" applyFont="1" applyFill="1"/>
    <xf numFmtId="0" fontId="11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39" fontId="11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2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39" fontId="12" fillId="4" borderId="0" xfId="0" applyNumberFormat="1" applyFont="1" applyFill="1"/>
    <xf numFmtId="39" fontId="13" fillId="4" borderId="0" xfId="0" applyNumberFormat="1" applyFont="1" applyFill="1"/>
    <xf numFmtId="43" fontId="13" fillId="4" borderId="0" xfId="1" applyFont="1" applyFill="1" applyAlignment="1"/>
    <xf numFmtId="0" fontId="14" fillId="4" borderId="0" xfId="0" applyFont="1" applyFill="1"/>
    <xf numFmtId="43" fontId="0" fillId="4" borderId="0" xfId="1" applyFont="1" applyFill="1" applyAlignme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39" fontId="15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39" fontId="0" fillId="4" borderId="0" xfId="1" applyNumberFormat="1" applyFont="1" applyFill="1" applyAlignment="1">
      <alignment horizontal="center"/>
    </xf>
    <xf numFmtId="0" fontId="9" fillId="4" borderId="0" xfId="0" applyFont="1" applyFill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2" fillId="4" borderId="0" xfId="1" applyFont="1" applyFill="1" applyAlignment="1"/>
    <xf numFmtId="43" fontId="12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6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8" fillId="4" borderId="0" xfId="1" applyNumberFormat="1" applyFont="1" applyFill="1" applyBorder="1"/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17" fillId="4" borderId="0" xfId="0" applyFont="1" applyFill="1"/>
    <xf numFmtId="39" fontId="19" fillId="6" borderId="0" xfId="1" applyNumberFormat="1" applyFont="1" applyFill="1" applyBorder="1"/>
    <xf numFmtId="4" fontId="17" fillId="4" borderId="0" xfId="0" applyNumberFormat="1" applyFont="1" applyFill="1"/>
    <xf numFmtId="4" fontId="17" fillId="4" borderId="0" xfId="0" applyNumberFormat="1" applyFont="1" applyFill="1" applyAlignment="1">
      <alignment horizontal="center"/>
    </xf>
    <xf numFmtId="39" fontId="17" fillId="4" borderId="0" xfId="1" applyNumberFormat="1" applyFont="1" applyFill="1"/>
    <xf numFmtId="43" fontId="17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0" fillId="4" borderId="0" xfId="0" applyFont="1" applyFill="1"/>
    <xf numFmtId="0" fontId="20" fillId="4" borderId="0" xfId="0" applyFont="1" applyFill="1" applyAlignment="1">
      <alignment horizontal="left"/>
    </xf>
    <xf numFmtId="0" fontId="21" fillId="4" borderId="0" xfId="0" applyFont="1" applyFill="1"/>
    <xf numFmtId="0" fontId="1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39" fontId="20" fillId="5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4"/>
  <sheetViews>
    <sheetView tabSelected="1" zoomScale="80" zoomScaleNormal="80" workbookViewId="0">
      <pane ySplit="2" topLeftCell="A64" activePane="bottomLeft" state="frozen"/>
      <selection pane="bottomLeft" activeCell="K37" sqref="K37"/>
    </sheetView>
  </sheetViews>
  <sheetFormatPr baseColWidth="10" defaultColWidth="12.5703125" defaultRowHeight="15" x14ac:dyDescent="0.25"/>
  <cols>
    <col min="1" max="1" width="51.5703125" customWidth="1"/>
    <col min="2" max="2" width="56.28515625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163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2"/>
      <c r="B6" s="71"/>
      <c r="C6" s="71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4"/>
      <c r="B9" s="64"/>
      <c r="C9" s="64"/>
      <c r="D9" s="65"/>
      <c r="E9" s="66"/>
      <c r="F9" s="66"/>
      <c r="G9" s="66"/>
      <c r="H9" s="66"/>
      <c r="I9" s="66"/>
      <c r="J9" s="66"/>
      <c r="K9" s="66"/>
    </row>
    <row r="10" spans="1:11" s="1" customFormat="1" x14ac:dyDescent="0.25">
      <c r="A10" s="8" t="s">
        <v>14</v>
      </c>
      <c r="B10" s="8"/>
      <c r="C10" s="8"/>
      <c r="D10" s="53"/>
      <c r="E10" s="54"/>
      <c r="F10" s="54"/>
      <c r="G10" s="54"/>
      <c r="H10" s="54"/>
      <c r="I10" s="54"/>
      <c r="J10" s="54"/>
      <c r="K10" s="54"/>
    </row>
    <row r="11" spans="1:11" s="1" customFormat="1" ht="15" customHeight="1" x14ac:dyDescent="0.25">
      <c r="A11" s="11" t="s">
        <v>121</v>
      </c>
      <c r="B11" s="11" t="s">
        <v>122</v>
      </c>
      <c r="C11" s="11" t="s">
        <v>15</v>
      </c>
      <c r="D11" s="48" t="s">
        <v>19</v>
      </c>
      <c r="E11" s="86">
        <v>240000</v>
      </c>
      <c r="F11" s="43">
        <v>6888</v>
      </c>
      <c r="G11" s="43">
        <v>45095.92</v>
      </c>
      <c r="H11" s="43">
        <v>7059.79</v>
      </c>
      <c r="I11" s="43">
        <v>27115</v>
      </c>
      <c r="J11" s="43">
        <f>SUM(F11:I11)</f>
        <v>86158.709999999992</v>
      </c>
      <c r="K11" s="43">
        <f>E11-J11</f>
        <v>153841.29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48" t="s">
        <v>16</v>
      </c>
      <c r="E12" s="83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128</v>
      </c>
      <c r="B13" s="11" t="s">
        <v>17</v>
      </c>
      <c r="C13" s="11" t="s">
        <v>15</v>
      </c>
      <c r="D13" s="84" t="s">
        <v>19</v>
      </c>
      <c r="E13" s="87">
        <v>125000</v>
      </c>
      <c r="F13" s="10">
        <v>3587.5</v>
      </c>
      <c r="G13" s="10">
        <v>17506.05</v>
      </c>
      <c r="H13" s="10">
        <v>3800</v>
      </c>
      <c r="I13" s="10">
        <v>1944.78</v>
      </c>
      <c r="J13" s="10">
        <f>+F13+G13+H13+I13</f>
        <v>26838.329999999998</v>
      </c>
      <c r="K13" s="10">
        <f>+E13-J13</f>
        <v>98161.67</v>
      </c>
    </row>
    <row r="14" spans="1:11" s="1" customFormat="1" ht="15" customHeight="1" x14ac:dyDescent="0.25">
      <c r="A14" s="11" t="s">
        <v>118</v>
      </c>
      <c r="B14" s="11" t="s">
        <v>22</v>
      </c>
      <c r="C14" s="11" t="s">
        <v>28</v>
      </c>
      <c r="D14" s="85" t="s">
        <v>16</v>
      </c>
      <c r="E14" s="87">
        <v>63250</v>
      </c>
      <c r="F14" s="43">
        <f>+E14*2.87%</f>
        <v>1815.2750000000001</v>
      </c>
      <c r="G14" s="43">
        <v>0</v>
      </c>
      <c r="H14" s="43">
        <f>+E14*3.04%</f>
        <v>1922.8</v>
      </c>
      <c r="I14" s="43">
        <v>25</v>
      </c>
      <c r="J14" s="43">
        <f>SUM(F14:I14)</f>
        <v>3763.0749999999998</v>
      </c>
      <c r="K14" s="43">
        <v>59486.92</v>
      </c>
    </row>
    <row r="15" spans="1:11" s="1" customFormat="1" ht="15" customHeight="1" x14ac:dyDescent="0.25">
      <c r="A15" s="11" t="s">
        <v>129</v>
      </c>
      <c r="B15" s="11" t="s">
        <v>160</v>
      </c>
      <c r="C15" s="11" t="s">
        <v>15</v>
      </c>
      <c r="D15" s="85" t="s">
        <v>16</v>
      </c>
      <c r="E15" s="86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s="1" customFormat="1" ht="15" customHeight="1" x14ac:dyDescent="0.25">
      <c r="A16" s="11" t="s">
        <v>164</v>
      </c>
      <c r="B16" s="11" t="s">
        <v>17</v>
      </c>
      <c r="C16" s="11" t="s">
        <v>17</v>
      </c>
      <c r="D16" s="85" t="s">
        <v>16</v>
      </c>
      <c r="E16" s="86">
        <v>100000</v>
      </c>
      <c r="F16" s="43">
        <v>2870</v>
      </c>
      <c r="G16" s="43">
        <v>12105.37</v>
      </c>
      <c r="H16" s="43">
        <v>3040</v>
      </c>
      <c r="I16" s="43">
        <v>25</v>
      </c>
      <c r="J16" s="43">
        <v>18040.37</v>
      </c>
      <c r="K16" s="43">
        <v>81959.63</v>
      </c>
    </row>
    <row r="17" spans="1:11" x14ac:dyDescent="0.25">
      <c r="A17" s="3" t="s">
        <v>23</v>
      </c>
      <c r="B17" s="4">
        <v>6</v>
      </c>
      <c r="C17" s="3"/>
      <c r="D17" s="5"/>
      <c r="E17" s="6">
        <f>SUM(E11:E16)</f>
        <v>655250</v>
      </c>
      <c r="F17" s="6">
        <f t="shared" ref="E17:K17" si="0">SUM(F11:F16)</f>
        <v>18805.674999999999</v>
      </c>
      <c r="G17" s="6">
        <f>SUM(G11:G16)</f>
        <v>83152.989999999991</v>
      </c>
      <c r="H17" s="6">
        <f>SUM(H11:H16)</f>
        <v>19683.39</v>
      </c>
      <c r="I17" s="6">
        <f t="shared" si="0"/>
        <v>29159.78</v>
      </c>
      <c r="J17" s="6">
        <f t="shared" si="0"/>
        <v>150801.83499999999</v>
      </c>
      <c r="K17" s="6">
        <f t="shared" si="0"/>
        <v>504448.16</v>
      </c>
    </row>
    <row r="18" spans="1:11" s="76" customFormat="1" x14ac:dyDescent="0.25">
      <c r="A18" s="74"/>
      <c r="B18" s="74"/>
      <c r="C18" s="74"/>
      <c r="D18" s="75"/>
      <c r="E18" s="73"/>
      <c r="F18" s="73"/>
      <c r="G18" s="73"/>
      <c r="H18" s="73"/>
      <c r="I18" s="73"/>
      <c r="J18" s="73"/>
      <c r="K18" s="73"/>
    </row>
    <row r="19" spans="1:11" s="1" customFormat="1" x14ac:dyDescent="0.25">
      <c r="A19" s="8" t="s">
        <v>24</v>
      </c>
      <c r="B19" s="8"/>
      <c r="C19" s="8"/>
      <c r="D19" s="53"/>
      <c r="E19" s="54" t="s">
        <v>25</v>
      </c>
      <c r="F19" s="54"/>
      <c r="G19" s="54"/>
      <c r="H19" s="54"/>
      <c r="I19" s="54"/>
      <c r="J19" s="54"/>
      <c r="K19" s="54"/>
    </row>
    <row r="20" spans="1:11" s="1" customFormat="1" x14ac:dyDescent="0.25">
      <c r="A20" s="11" t="s">
        <v>26</v>
      </c>
      <c r="B20" s="11" t="s">
        <v>27</v>
      </c>
      <c r="C20" s="11" t="s">
        <v>28</v>
      </c>
      <c r="D20" s="48" t="s">
        <v>19</v>
      </c>
      <c r="E20" s="42">
        <v>69000</v>
      </c>
      <c r="F20" s="55">
        <v>1980.3</v>
      </c>
      <c r="G20" s="42">
        <v>5180.3</v>
      </c>
      <c r="H20" s="42">
        <v>2097.6</v>
      </c>
      <c r="I20" s="42">
        <v>25</v>
      </c>
      <c r="J20" s="41">
        <f>SUM(F20:I20)</f>
        <v>9283.2000000000007</v>
      </c>
      <c r="K20" s="40">
        <f>E20-J20</f>
        <v>59716.800000000003</v>
      </c>
    </row>
    <row r="21" spans="1:11" s="1" customFormat="1" x14ac:dyDescent="0.25">
      <c r="A21" s="11" t="s">
        <v>29</v>
      </c>
      <c r="B21" s="11" t="s">
        <v>27</v>
      </c>
      <c r="C21" s="11" t="s">
        <v>28</v>
      </c>
      <c r="D21" s="48" t="s">
        <v>16</v>
      </c>
      <c r="E21" s="40">
        <v>36800</v>
      </c>
      <c r="F21" s="40">
        <v>1056.1600000000001</v>
      </c>
      <c r="G21" s="40">
        <v>0</v>
      </c>
      <c r="H21" s="40">
        <v>1118.72</v>
      </c>
      <c r="I21" s="40">
        <v>2072.38</v>
      </c>
      <c r="J21" s="41">
        <f>+F21+G21+H21+I21</f>
        <v>4247.26</v>
      </c>
      <c r="K21" s="40">
        <f>+E21-J21</f>
        <v>32552.739999999998</v>
      </c>
    </row>
    <row r="22" spans="1:11" s="1" customFormat="1" x14ac:dyDescent="0.25">
      <c r="A22" s="11" t="s">
        <v>143</v>
      </c>
      <c r="B22" s="11" t="s">
        <v>144</v>
      </c>
      <c r="C22" s="11" t="s">
        <v>15</v>
      </c>
      <c r="D22" s="48" t="s">
        <v>16</v>
      </c>
      <c r="E22" s="40">
        <v>125000</v>
      </c>
      <c r="F22" s="40">
        <v>3587.5</v>
      </c>
      <c r="G22" s="40">
        <v>17985.990000000002</v>
      </c>
      <c r="H22" s="40">
        <v>3800</v>
      </c>
      <c r="I22" s="40">
        <v>25</v>
      </c>
      <c r="J22" s="41">
        <v>25398.49</v>
      </c>
      <c r="K22" s="40">
        <v>99601.51</v>
      </c>
    </row>
    <row r="23" spans="1:11" x14ac:dyDescent="0.25">
      <c r="A23" s="3" t="s">
        <v>23</v>
      </c>
      <c r="B23" s="4">
        <v>3</v>
      </c>
      <c r="C23" s="3"/>
      <c r="D23" s="5"/>
      <c r="E23" s="6">
        <f>SUM(E20:E22)</f>
        <v>230800</v>
      </c>
      <c r="F23" s="6">
        <f t="shared" ref="E23:K23" si="1">SUM(F20:F22)</f>
        <v>6623.96</v>
      </c>
      <c r="G23" s="6">
        <f>SUM(G20:G22)</f>
        <v>23166.29</v>
      </c>
      <c r="H23" s="6">
        <f>SUM(H20:H22)</f>
        <v>7016.32</v>
      </c>
      <c r="I23" s="6">
        <f t="shared" si="1"/>
        <v>2122.38</v>
      </c>
      <c r="J23" s="6">
        <f t="shared" si="1"/>
        <v>38928.950000000004</v>
      </c>
      <c r="K23" s="6">
        <f t="shared" si="1"/>
        <v>191871.05</v>
      </c>
    </row>
    <row r="24" spans="1:11" s="1" customFormat="1" x14ac:dyDescent="0.25">
      <c r="A24" s="64"/>
      <c r="B24" s="64"/>
      <c r="C24" s="64"/>
      <c r="D24" s="65"/>
      <c r="E24" s="82"/>
      <c r="F24" s="66"/>
      <c r="G24" s="66"/>
      <c r="H24" s="66"/>
      <c r="I24" s="66"/>
      <c r="J24" s="66"/>
      <c r="K24" s="66"/>
    </row>
    <row r="25" spans="1:11" s="1" customFormat="1" x14ac:dyDescent="0.25">
      <c r="A25" s="64"/>
      <c r="B25" s="64"/>
      <c r="C25" s="64"/>
      <c r="D25" s="65"/>
      <c r="E25" s="66"/>
      <c r="F25" s="66"/>
      <c r="G25" s="66"/>
      <c r="H25" s="66"/>
      <c r="I25" s="66"/>
      <c r="J25" s="66"/>
      <c r="K25" s="66"/>
    </row>
    <row r="26" spans="1:11" s="1" customFormat="1" x14ac:dyDescent="0.25">
      <c r="A26" s="8" t="s">
        <v>30</v>
      </c>
      <c r="B26" s="8"/>
      <c r="C26" s="8"/>
      <c r="D26" s="53"/>
      <c r="E26" s="54"/>
      <c r="F26" s="54"/>
      <c r="G26" s="54"/>
      <c r="H26" s="54"/>
      <c r="I26" s="54"/>
      <c r="J26" s="54"/>
      <c r="K26" s="54"/>
    </row>
    <row r="27" spans="1:11" s="1" customFormat="1" x14ac:dyDescent="0.25">
      <c r="A27" s="11" t="s">
        <v>31</v>
      </c>
      <c r="B27" s="63" t="s">
        <v>117</v>
      </c>
      <c r="C27" s="1" t="s">
        <v>18</v>
      </c>
      <c r="D27" s="48" t="s">
        <v>16</v>
      </c>
      <c r="E27" s="43">
        <v>87000</v>
      </c>
      <c r="F27" s="43">
        <v>2496.9</v>
      </c>
      <c r="G27" s="43">
        <v>9047.44</v>
      </c>
      <c r="H27" s="43">
        <v>2644.8</v>
      </c>
      <c r="I27" s="31">
        <v>25</v>
      </c>
      <c r="J27" s="41">
        <f>SUM(F27:I27)</f>
        <v>14214.14</v>
      </c>
      <c r="K27" s="40">
        <f>E27-J27</f>
        <v>72785.86</v>
      </c>
    </row>
    <row r="28" spans="1:11" x14ac:dyDescent="0.25">
      <c r="A28" s="3" t="s">
        <v>23</v>
      </c>
      <c r="B28" s="4">
        <v>1</v>
      </c>
      <c r="C28" s="3"/>
      <c r="D28" s="5"/>
      <c r="E28" s="6">
        <f t="shared" ref="E28:K28" si="2">SUM(E27:E27)</f>
        <v>87000</v>
      </c>
      <c r="F28" s="6">
        <f t="shared" si="2"/>
        <v>2496.9</v>
      </c>
      <c r="G28" s="6">
        <f t="shared" si="2"/>
        <v>9047.44</v>
      </c>
      <c r="H28" s="6">
        <f t="shared" si="2"/>
        <v>2644.8</v>
      </c>
      <c r="I28" s="6">
        <f t="shared" si="2"/>
        <v>25</v>
      </c>
      <c r="J28" s="6">
        <f t="shared" si="2"/>
        <v>14214.14</v>
      </c>
      <c r="K28" s="6">
        <f t="shared" si="2"/>
        <v>72785.86</v>
      </c>
    </row>
    <row r="29" spans="1:11" s="1" customFormat="1" x14ac:dyDescent="0.25">
      <c r="A29" s="64"/>
      <c r="B29" s="64"/>
      <c r="C29" s="64"/>
      <c r="D29" s="65"/>
      <c r="E29" s="66"/>
      <c r="F29" s="66"/>
      <c r="G29" s="66"/>
      <c r="H29" s="66"/>
      <c r="I29" s="66"/>
      <c r="J29" s="66"/>
      <c r="K29" s="66"/>
    </row>
    <row r="30" spans="1:11" s="1" customFormat="1" x14ac:dyDescent="0.25">
      <c r="A30" s="52" t="s">
        <v>32</v>
      </c>
      <c r="B30" s="8"/>
      <c r="C30" s="8"/>
      <c r="D30" s="53"/>
      <c r="E30" s="54"/>
      <c r="F30" s="54"/>
      <c r="G30" s="54"/>
      <c r="H30" s="54"/>
      <c r="I30" s="54"/>
      <c r="J30" s="54"/>
      <c r="K30" s="54"/>
    </row>
    <row r="31" spans="1:11" s="1" customFormat="1" x14ac:dyDescent="0.25">
      <c r="A31" s="48" t="s">
        <v>130</v>
      </c>
      <c r="B31" s="11" t="s">
        <v>33</v>
      </c>
      <c r="C31" s="11" t="s">
        <v>15</v>
      </c>
      <c r="D31" s="48" t="s">
        <v>19</v>
      </c>
      <c r="E31" s="41">
        <v>30000</v>
      </c>
      <c r="F31" s="41">
        <v>861</v>
      </c>
      <c r="G31" s="41">
        <v>0</v>
      </c>
      <c r="H31" s="41">
        <v>912</v>
      </c>
      <c r="I31" s="41">
        <v>25</v>
      </c>
      <c r="J31" s="41">
        <f>+F31+G31+H31+I31</f>
        <v>1798</v>
      </c>
      <c r="K31" s="40">
        <f>+E31-J31</f>
        <v>28202</v>
      </c>
    </row>
    <row r="32" spans="1:11" s="1" customFormat="1" x14ac:dyDescent="0.25">
      <c r="A32" s="48" t="s">
        <v>131</v>
      </c>
      <c r="B32" s="11" t="s">
        <v>33</v>
      </c>
      <c r="C32" s="11" t="s">
        <v>15</v>
      </c>
      <c r="D32" s="48" t="s">
        <v>19</v>
      </c>
      <c r="E32" s="41">
        <v>40000</v>
      </c>
      <c r="F32" s="41">
        <v>1148</v>
      </c>
      <c r="G32" s="41">
        <v>442.65</v>
      </c>
      <c r="H32" s="41">
        <v>1216</v>
      </c>
      <c r="I32" s="41">
        <v>25</v>
      </c>
      <c r="J32" s="41">
        <f>+F32+G32+H32+I32</f>
        <v>2831.65</v>
      </c>
      <c r="K32" s="40">
        <f>+E32-J32</f>
        <v>37168.35</v>
      </c>
    </row>
    <row r="33" spans="1:64" s="1" customFormat="1" x14ac:dyDescent="0.25">
      <c r="A33" s="48" t="s">
        <v>136</v>
      </c>
      <c r="B33" s="11" t="s">
        <v>137</v>
      </c>
      <c r="C33" s="11" t="s">
        <v>15</v>
      </c>
      <c r="D33" s="48" t="s">
        <v>19</v>
      </c>
      <c r="E33" s="41">
        <v>42000</v>
      </c>
      <c r="F33" s="41">
        <v>1205.4000000000001</v>
      </c>
      <c r="G33" s="41">
        <v>724.92</v>
      </c>
      <c r="H33" s="41">
        <v>1276.8</v>
      </c>
      <c r="I33" s="41">
        <v>25</v>
      </c>
      <c r="J33" s="41">
        <v>3232.12</v>
      </c>
      <c r="K33" s="40">
        <v>38767.879999999997</v>
      </c>
    </row>
    <row r="34" spans="1:64" s="1" customFormat="1" x14ac:dyDescent="0.25">
      <c r="A34" s="48" t="s">
        <v>165</v>
      </c>
      <c r="B34" s="11" t="s">
        <v>166</v>
      </c>
      <c r="C34" s="11" t="s">
        <v>15</v>
      </c>
      <c r="D34" s="48" t="s">
        <v>19</v>
      </c>
      <c r="E34" s="41">
        <v>42000</v>
      </c>
      <c r="F34" s="41">
        <v>1205.4000000000001</v>
      </c>
      <c r="G34" s="41">
        <v>724.92</v>
      </c>
      <c r="H34" s="41">
        <v>1276.8</v>
      </c>
      <c r="I34" s="41">
        <v>280.2</v>
      </c>
      <c r="J34" s="41">
        <v>3487.32</v>
      </c>
      <c r="K34" s="40">
        <v>38512.68</v>
      </c>
    </row>
    <row r="35" spans="1:64" s="1" customFormat="1" x14ac:dyDescent="0.25">
      <c r="A35" s="48" t="s">
        <v>167</v>
      </c>
      <c r="B35" s="11" t="s">
        <v>33</v>
      </c>
      <c r="C35" s="11" t="s">
        <v>15</v>
      </c>
      <c r="D35" s="48" t="s">
        <v>19</v>
      </c>
      <c r="E35" s="41">
        <v>26250</v>
      </c>
      <c r="F35" s="41">
        <v>753.38</v>
      </c>
      <c r="G35" s="41">
        <v>0</v>
      </c>
      <c r="H35" s="41">
        <v>798</v>
      </c>
      <c r="I35" s="41">
        <v>280.2</v>
      </c>
      <c r="J35" s="41">
        <v>1831.58</v>
      </c>
      <c r="K35" s="40">
        <v>24418.42</v>
      </c>
    </row>
    <row r="36" spans="1:64" x14ac:dyDescent="0.25">
      <c r="A36" s="3" t="s">
        <v>23</v>
      </c>
      <c r="B36" s="4">
        <v>5</v>
      </c>
      <c r="C36" s="3"/>
      <c r="D36" s="5"/>
      <c r="E36" s="6">
        <f>SUM(E31:E35)</f>
        <v>180250</v>
      </c>
      <c r="F36" s="6">
        <f t="shared" ref="E36:J36" si="3">SUM(F31:F35)</f>
        <v>5173.18</v>
      </c>
      <c r="G36" s="6">
        <f>SUM(G31:G35)</f>
        <v>1892.4899999999998</v>
      </c>
      <c r="H36" s="6">
        <f>SUM(H31:H35)</f>
        <v>5479.6</v>
      </c>
      <c r="I36" s="6">
        <f t="shared" si="3"/>
        <v>635.4</v>
      </c>
      <c r="J36" s="6">
        <f t="shared" si="3"/>
        <v>13180.67</v>
      </c>
      <c r="K36" s="102">
        <f>SUM(K31:K35)</f>
        <v>167069.33000000002</v>
      </c>
    </row>
    <row r="37" spans="1:64" s="1" customFormat="1" x14ac:dyDescent="0.25">
      <c r="A37" s="9"/>
      <c r="B37" s="67"/>
      <c r="C37" s="9"/>
      <c r="D37" s="68"/>
      <c r="E37" s="69"/>
      <c r="F37" s="69"/>
      <c r="G37" s="69"/>
      <c r="H37" s="69"/>
      <c r="I37" s="69"/>
      <c r="J37" s="69"/>
      <c r="K37" s="69"/>
    </row>
    <row r="38" spans="1:64" s="1" customFormat="1" x14ac:dyDescent="0.25">
      <c r="A38" s="52" t="s">
        <v>34</v>
      </c>
      <c r="B38" s="8"/>
      <c r="C38" s="8"/>
      <c r="D38" s="48"/>
      <c r="E38" s="54"/>
      <c r="F38" s="54"/>
      <c r="G38" s="54"/>
      <c r="H38" s="54"/>
      <c r="I38" s="54"/>
      <c r="J38" s="54"/>
      <c r="K38" s="54"/>
    </row>
    <row r="39" spans="1:64" s="1" customFormat="1" x14ac:dyDescent="0.25">
      <c r="A39" s="46" t="s">
        <v>35</v>
      </c>
      <c r="B39" s="46" t="s">
        <v>138</v>
      </c>
      <c r="C39" s="11" t="s">
        <v>28</v>
      </c>
      <c r="D39" s="48" t="s">
        <v>19</v>
      </c>
      <c r="E39" s="42">
        <v>54000</v>
      </c>
      <c r="F39" s="42">
        <v>1549.8</v>
      </c>
      <c r="G39" s="42">
        <v>0</v>
      </c>
      <c r="H39" s="42">
        <v>1641.6</v>
      </c>
      <c r="I39" s="42">
        <v>1944.78</v>
      </c>
      <c r="J39" s="41">
        <f>SUM(F39:I39)</f>
        <v>5136.1799999999994</v>
      </c>
      <c r="K39" s="40">
        <f>E39-J39</f>
        <v>48863.82</v>
      </c>
    </row>
    <row r="40" spans="1:64" x14ac:dyDescent="0.25">
      <c r="A40" s="3" t="s">
        <v>23</v>
      </c>
      <c r="B40" s="4">
        <v>1</v>
      </c>
      <c r="C40" s="3"/>
      <c r="D40" s="5"/>
      <c r="E40" s="6">
        <f t="shared" ref="E40:K40" si="4">SUM(E39)</f>
        <v>54000</v>
      </c>
      <c r="F40" s="6">
        <f t="shared" si="4"/>
        <v>1549.8</v>
      </c>
      <c r="G40" s="6">
        <v>0</v>
      </c>
      <c r="H40" s="6">
        <f t="shared" si="4"/>
        <v>1641.6</v>
      </c>
      <c r="I40" s="6">
        <f t="shared" si="4"/>
        <v>1944.78</v>
      </c>
      <c r="J40" s="6">
        <f t="shared" si="4"/>
        <v>5136.1799999999994</v>
      </c>
      <c r="K40" s="6">
        <f t="shared" si="4"/>
        <v>48863.82</v>
      </c>
    </row>
    <row r="41" spans="1:64" s="1" customFormat="1" x14ac:dyDescent="0.25">
      <c r="A41" s="9"/>
      <c r="B41" s="67"/>
      <c r="C41" s="9"/>
      <c r="D41" s="68"/>
      <c r="E41" s="69"/>
      <c r="F41" s="69"/>
      <c r="G41" s="69"/>
      <c r="H41" s="69"/>
      <c r="I41" s="69"/>
      <c r="J41" s="69"/>
      <c r="K41" s="69"/>
    </row>
    <row r="42" spans="1:64" s="1" customFormat="1" x14ac:dyDescent="0.25">
      <c r="A42" s="52" t="s">
        <v>36</v>
      </c>
      <c r="B42" s="8"/>
      <c r="C42" s="8"/>
      <c r="D42" s="48"/>
      <c r="E42" s="54"/>
      <c r="F42" s="54"/>
      <c r="G42" s="54"/>
      <c r="H42" s="54"/>
      <c r="I42" s="54"/>
      <c r="J42" s="54"/>
      <c r="K42" s="54"/>
    </row>
    <row r="43" spans="1:64" s="1" customFormat="1" x14ac:dyDescent="0.25">
      <c r="A43" s="11" t="s">
        <v>37</v>
      </c>
      <c r="B43" s="11" t="s">
        <v>38</v>
      </c>
      <c r="C43" s="11" t="s">
        <v>28</v>
      </c>
      <c r="D43" s="48" t="s">
        <v>19</v>
      </c>
      <c r="E43" s="23">
        <v>165000</v>
      </c>
      <c r="F43" s="23">
        <v>4735.5</v>
      </c>
      <c r="G43" s="23">
        <v>27394.99</v>
      </c>
      <c r="H43" s="23">
        <v>5016</v>
      </c>
      <c r="I43" s="23">
        <v>3963.6</v>
      </c>
      <c r="J43" s="41">
        <f>+F43+G43+H43+I43</f>
        <v>41110.090000000004</v>
      </c>
      <c r="K43" s="40">
        <f>E43-J43</f>
        <v>123889.91</v>
      </c>
    </row>
    <row r="44" spans="1:64" s="60" customFormat="1" x14ac:dyDescent="0.25">
      <c r="A44" s="56" t="s">
        <v>23</v>
      </c>
      <c r="B44" s="57">
        <v>1</v>
      </c>
      <c r="C44" s="56"/>
      <c r="D44" s="58"/>
      <c r="E44" s="59">
        <f t="shared" ref="E44:K44" si="5">SUM(E43:E43)</f>
        <v>165000</v>
      </c>
      <c r="F44" s="59">
        <f t="shared" si="5"/>
        <v>4735.5</v>
      </c>
      <c r="G44" s="59">
        <f t="shared" si="5"/>
        <v>27394.99</v>
      </c>
      <c r="H44" s="59">
        <f t="shared" si="5"/>
        <v>5016</v>
      </c>
      <c r="I44" s="59">
        <f t="shared" si="5"/>
        <v>3963.6</v>
      </c>
      <c r="J44" s="59">
        <f t="shared" si="5"/>
        <v>41110.090000000004</v>
      </c>
      <c r="K44" s="59">
        <f t="shared" si="5"/>
        <v>123889.91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 s="1" customFormat="1" x14ac:dyDescent="0.25">
      <c r="A45" s="8"/>
      <c r="B45" s="52"/>
      <c r="C45" s="8"/>
      <c r="D45" s="53"/>
      <c r="E45" s="54"/>
      <c r="F45" s="54"/>
      <c r="G45" s="54"/>
      <c r="H45" s="54"/>
      <c r="I45" s="54"/>
      <c r="J45" s="54"/>
      <c r="K45" s="54"/>
    </row>
    <row r="46" spans="1:64" s="1" customFormat="1" x14ac:dyDescent="0.25">
      <c r="A46" s="52" t="s">
        <v>39</v>
      </c>
      <c r="B46" s="8"/>
      <c r="C46" s="8"/>
      <c r="D46" s="48"/>
      <c r="E46" s="54"/>
      <c r="F46" s="54"/>
      <c r="G46" s="54"/>
      <c r="H46" s="54"/>
      <c r="I46" s="54"/>
      <c r="J46" s="54"/>
      <c r="K46" s="54"/>
    </row>
    <row r="47" spans="1:64" s="1" customFormat="1" x14ac:dyDescent="0.25">
      <c r="A47" s="46" t="s">
        <v>40</v>
      </c>
      <c r="B47" s="46" t="s">
        <v>41</v>
      </c>
      <c r="C47" s="1" t="s">
        <v>28</v>
      </c>
      <c r="D47" s="48" t="s">
        <v>16</v>
      </c>
      <c r="E47" s="43">
        <v>74750</v>
      </c>
      <c r="F47" s="43">
        <v>2145.33</v>
      </c>
      <c r="G47" s="43">
        <v>6262.33</v>
      </c>
      <c r="H47" s="43">
        <v>2272.4</v>
      </c>
      <c r="I47" s="43">
        <v>1145</v>
      </c>
      <c r="J47" s="41">
        <f>SUM(F47:I47)</f>
        <v>11825.06</v>
      </c>
      <c r="K47" s="40">
        <f>E47-J47</f>
        <v>62924.94</v>
      </c>
    </row>
    <row r="48" spans="1:64" s="1" customFormat="1" x14ac:dyDescent="0.25">
      <c r="A48" s="46" t="s">
        <v>168</v>
      </c>
      <c r="B48" s="46" t="s">
        <v>169</v>
      </c>
      <c r="C48" s="1" t="s">
        <v>18</v>
      </c>
      <c r="D48" s="48" t="s">
        <v>16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v>1488.22</v>
      </c>
      <c r="K48" s="40">
        <v>21111.040000000001</v>
      </c>
    </row>
    <row r="49" spans="1:11" s="1" customFormat="1" x14ac:dyDescent="0.25">
      <c r="A49" s="11" t="s">
        <v>42</v>
      </c>
      <c r="B49" s="11" t="s">
        <v>43</v>
      </c>
      <c r="C49" s="1" t="s">
        <v>18</v>
      </c>
      <c r="D49" s="48" t="s">
        <v>16</v>
      </c>
      <c r="E49" s="43">
        <v>42180</v>
      </c>
      <c r="F49" s="43">
        <v>1210.57</v>
      </c>
      <c r="G49" s="43">
        <v>750.32</v>
      </c>
      <c r="H49" s="43">
        <v>1282.27</v>
      </c>
      <c r="I49" s="43">
        <v>25</v>
      </c>
      <c r="J49" s="41">
        <f>SUM(F49:I49)</f>
        <v>3268.16</v>
      </c>
      <c r="K49" s="40">
        <f>E49-J49</f>
        <v>38911.839999999997</v>
      </c>
    </row>
    <row r="50" spans="1:11" s="1" customFormat="1" x14ac:dyDescent="0.25">
      <c r="A50" s="11" t="s">
        <v>44</v>
      </c>
      <c r="B50" s="11" t="s">
        <v>45</v>
      </c>
      <c r="C50" s="1" t="s">
        <v>28</v>
      </c>
      <c r="D50" s="48" t="s">
        <v>16</v>
      </c>
      <c r="E50" s="43">
        <v>74750</v>
      </c>
      <c r="F50" s="43">
        <v>2145.33</v>
      </c>
      <c r="G50" s="43">
        <v>6262.33</v>
      </c>
      <c r="H50" s="43">
        <v>2272.4</v>
      </c>
      <c r="I50" s="43">
        <v>332.6</v>
      </c>
      <c r="J50" s="41">
        <f>SUM(F50:I50)</f>
        <v>11012.66</v>
      </c>
      <c r="K50" s="40">
        <f>E50-J50</f>
        <v>63737.34</v>
      </c>
    </row>
    <row r="51" spans="1:11" x14ac:dyDescent="0.25">
      <c r="A51" s="3" t="s">
        <v>23</v>
      </c>
      <c r="B51" s="4">
        <v>4</v>
      </c>
      <c r="C51" s="3"/>
      <c r="D51" s="5"/>
      <c r="E51" s="6">
        <f>SUM(E47:E50)</f>
        <v>214279.26</v>
      </c>
      <c r="F51" s="6">
        <f t="shared" ref="E51:K51" si="6">SUM(F47:F50)</f>
        <v>6149.83</v>
      </c>
      <c r="G51" s="6">
        <f>SUM(G47:G50)</f>
        <v>13274.98</v>
      </c>
      <c r="H51" s="6">
        <f t="shared" si="6"/>
        <v>6514.09</v>
      </c>
      <c r="I51" s="6">
        <f t="shared" si="6"/>
        <v>1655.1999999999998</v>
      </c>
      <c r="J51" s="6">
        <f t="shared" si="6"/>
        <v>27594.1</v>
      </c>
      <c r="K51" s="6">
        <f t="shared" si="6"/>
        <v>186685.16</v>
      </c>
    </row>
    <row r="52" spans="1:11" s="1" customFormat="1" x14ac:dyDescent="0.25">
      <c r="A52" s="9"/>
      <c r="B52" s="67"/>
      <c r="C52" s="9"/>
      <c r="D52" s="68"/>
      <c r="E52" s="69"/>
      <c r="F52" s="69"/>
      <c r="G52" s="69"/>
      <c r="H52" s="69"/>
      <c r="I52" s="69"/>
      <c r="J52" s="69"/>
      <c r="K52" s="69"/>
    </row>
    <row r="53" spans="1:11" s="1" customFormat="1" x14ac:dyDescent="0.25">
      <c r="A53" s="52" t="s">
        <v>46</v>
      </c>
      <c r="B53" s="8"/>
      <c r="C53" s="8"/>
      <c r="D53" s="48"/>
      <c r="E53" s="54"/>
      <c r="F53" s="54"/>
      <c r="G53" s="54"/>
      <c r="H53" s="54"/>
      <c r="I53" s="54"/>
      <c r="J53" s="54"/>
      <c r="K53" s="54"/>
    </row>
    <row r="54" spans="1:11" s="1" customFormat="1" x14ac:dyDescent="0.25">
      <c r="A54" s="11" t="s">
        <v>47</v>
      </c>
      <c r="B54" s="11" t="s">
        <v>48</v>
      </c>
      <c r="C54" s="1" t="s">
        <v>49</v>
      </c>
      <c r="D54" s="48" t="s">
        <v>16</v>
      </c>
      <c r="E54" s="44">
        <v>110000</v>
      </c>
      <c r="F54" s="43">
        <v>3157</v>
      </c>
      <c r="G54" s="43">
        <v>5712.07</v>
      </c>
      <c r="H54" s="43">
        <v>3344</v>
      </c>
      <c r="I54" s="43">
        <v>25</v>
      </c>
      <c r="J54" s="43">
        <f>SUM(F54:I54)</f>
        <v>12238.07</v>
      </c>
      <c r="K54" s="40">
        <f t="shared" ref="K54" si="7">E54-J54</f>
        <v>97761.93</v>
      </c>
    </row>
    <row r="55" spans="1:11" x14ac:dyDescent="0.25">
      <c r="A55" s="3" t="s">
        <v>23</v>
      </c>
      <c r="B55" s="4">
        <v>1</v>
      </c>
      <c r="C55" s="3"/>
      <c r="D55" s="5"/>
      <c r="E55" s="6">
        <f>SUM(E54)</f>
        <v>110000</v>
      </c>
      <c r="F55" s="6">
        <f>SUM(F54)</f>
        <v>3157</v>
      </c>
      <c r="G55" s="6">
        <f>SUM(G54)</f>
        <v>5712.07</v>
      </c>
      <c r="H55" s="6">
        <f t="shared" ref="H55:K55" si="8">SUM(H54)</f>
        <v>3344</v>
      </c>
      <c r="I55" s="6">
        <f t="shared" si="8"/>
        <v>25</v>
      </c>
      <c r="J55" s="6">
        <f t="shared" si="8"/>
        <v>12238.07</v>
      </c>
      <c r="K55" s="6">
        <f t="shared" si="8"/>
        <v>97761.93</v>
      </c>
    </row>
    <row r="56" spans="1:11" s="1" customFormat="1" x14ac:dyDescent="0.25">
      <c r="A56" s="9"/>
      <c r="B56" s="67"/>
      <c r="C56" s="9"/>
      <c r="D56" s="68"/>
      <c r="E56" s="69"/>
      <c r="F56" s="69"/>
      <c r="G56" s="69"/>
      <c r="H56" s="69"/>
      <c r="I56" s="69"/>
      <c r="J56" s="69"/>
      <c r="K56" s="69"/>
    </row>
    <row r="57" spans="1:11" s="1" customFormat="1" x14ac:dyDescent="0.25">
      <c r="A57" s="90" t="s">
        <v>50</v>
      </c>
      <c r="B57" s="8"/>
      <c r="C57" s="8"/>
      <c r="D57" s="48"/>
      <c r="E57" s="54"/>
      <c r="F57" s="54"/>
      <c r="G57" s="54"/>
      <c r="H57" s="54"/>
      <c r="I57" s="54"/>
      <c r="J57" s="54"/>
      <c r="K57" s="54"/>
    </row>
    <row r="58" spans="1:11" s="1" customFormat="1" x14ac:dyDescent="0.25">
      <c r="A58" s="11" t="s">
        <v>51</v>
      </c>
      <c r="B58" s="11" t="s">
        <v>52</v>
      </c>
      <c r="C58" s="1" t="s">
        <v>49</v>
      </c>
      <c r="D58" s="48" t="s">
        <v>16</v>
      </c>
      <c r="E58" s="42">
        <v>95525</v>
      </c>
      <c r="F58" s="42">
        <v>2741.57</v>
      </c>
      <c r="G58" s="42">
        <v>11052.74</v>
      </c>
      <c r="H58" s="42">
        <v>2903.96</v>
      </c>
      <c r="I58" s="42">
        <v>280.2</v>
      </c>
      <c r="J58" s="41">
        <f>+F58+G58+H58+I58</f>
        <v>16978.47</v>
      </c>
      <c r="K58" s="40">
        <f>E58-J58</f>
        <v>78546.53</v>
      </c>
    </row>
    <row r="59" spans="1:11" s="1" customFormat="1" x14ac:dyDescent="0.25">
      <c r="A59" s="11" t="s">
        <v>53</v>
      </c>
      <c r="B59" s="11" t="s">
        <v>54</v>
      </c>
      <c r="C59" s="1" t="s">
        <v>18</v>
      </c>
      <c r="D59" s="48" t="s">
        <v>16</v>
      </c>
      <c r="E59" s="42">
        <v>23000</v>
      </c>
      <c r="F59" s="42">
        <v>660.1</v>
      </c>
      <c r="G59" s="42">
        <v>0</v>
      </c>
      <c r="H59" s="42">
        <v>699.2</v>
      </c>
      <c r="I59" s="42">
        <v>1944.78</v>
      </c>
      <c r="J59" s="41">
        <f>SUM(F59:I59)</f>
        <v>3304.08</v>
      </c>
      <c r="K59" s="40">
        <f>E59-J59</f>
        <v>19695.919999999998</v>
      </c>
    </row>
    <row r="60" spans="1:11" s="1" customFormat="1" x14ac:dyDescent="0.25">
      <c r="A60" s="11" t="s">
        <v>55</v>
      </c>
      <c r="B60" s="11" t="s">
        <v>147</v>
      </c>
      <c r="C60" s="1" t="s">
        <v>18</v>
      </c>
      <c r="D60" s="48" t="s">
        <v>16</v>
      </c>
      <c r="E60" s="42">
        <v>23000</v>
      </c>
      <c r="F60" s="42">
        <v>660.1</v>
      </c>
      <c r="G60" s="42">
        <v>0</v>
      </c>
      <c r="H60" s="42">
        <v>699.2</v>
      </c>
      <c r="I60" s="42">
        <v>152.6</v>
      </c>
      <c r="J60" s="41">
        <f>SUM(F60:I60)</f>
        <v>1511.9</v>
      </c>
      <c r="K60" s="40">
        <f>E60-J60</f>
        <v>21488.1</v>
      </c>
    </row>
    <row r="61" spans="1:11" s="1" customFormat="1" x14ac:dyDescent="0.25">
      <c r="A61" s="11" t="s">
        <v>56</v>
      </c>
      <c r="B61" s="11" t="s">
        <v>54</v>
      </c>
      <c r="C61" s="1" t="s">
        <v>49</v>
      </c>
      <c r="D61" s="48" t="s">
        <v>16</v>
      </c>
      <c r="E61" s="42">
        <v>23000</v>
      </c>
      <c r="F61" s="42">
        <v>660.1</v>
      </c>
      <c r="G61" s="42">
        <v>0</v>
      </c>
      <c r="H61" s="42">
        <v>699.2</v>
      </c>
      <c r="I61" s="42">
        <v>25</v>
      </c>
      <c r="J61" s="41">
        <f>SUM(F61:I61)</f>
        <v>1384.3000000000002</v>
      </c>
      <c r="K61" s="40">
        <f>E61-J61</f>
        <v>21615.7</v>
      </c>
    </row>
    <row r="62" spans="1:11" s="1" customFormat="1" x14ac:dyDescent="0.25">
      <c r="A62" s="11" t="s">
        <v>57</v>
      </c>
      <c r="B62" s="11" t="s">
        <v>54</v>
      </c>
      <c r="C62" s="11" t="s">
        <v>18</v>
      </c>
      <c r="D62" s="48" t="s">
        <v>16</v>
      </c>
      <c r="E62" s="40">
        <v>30000</v>
      </c>
      <c r="F62" s="40">
        <v>861</v>
      </c>
      <c r="G62" s="40">
        <v>0</v>
      </c>
      <c r="H62" s="40">
        <v>912</v>
      </c>
      <c r="I62" s="40">
        <v>25</v>
      </c>
      <c r="J62" s="41">
        <f t="shared" ref="J62" si="9">SUM(F62:I62)</f>
        <v>1798</v>
      </c>
      <c r="K62" s="40">
        <f t="shared" ref="K62" si="10">E62-J62</f>
        <v>28202</v>
      </c>
    </row>
    <row r="63" spans="1:11" s="1" customFormat="1" x14ac:dyDescent="0.25">
      <c r="A63" s="11" t="s">
        <v>58</v>
      </c>
      <c r="B63" s="11" t="s">
        <v>59</v>
      </c>
      <c r="C63" s="11" t="s">
        <v>18</v>
      </c>
      <c r="D63" s="48" t="s">
        <v>19</v>
      </c>
      <c r="E63" s="40">
        <v>38500</v>
      </c>
      <c r="F63" s="40">
        <v>1104.95</v>
      </c>
      <c r="G63" s="40">
        <v>230.95</v>
      </c>
      <c r="H63" s="40">
        <f>+E63*3.04%</f>
        <v>1170.4000000000001</v>
      </c>
      <c r="I63" s="40">
        <v>25</v>
      </c>
      <c r="J63" s="41">
        <f>+F63+G63+H63+I63</f>
        <v>2531.3000000000002</v>
      </c>
      <c r="K63" s="40">
        <f>+E63-J63</f>
        <v>35968.699999999997</v>
      </c>
    </row>
    <row r="64" spans="1:11" s="1" customFormat="1" x14ac:dyDescent="0.25">
      <c r="A64" s="11" t="s">
        <v>60</v>
      </c>
      <c r="B64" s="11" t="s">
        <v>61</v>
      </c>
      <c r="C64" s="11" t="s">
        <v>18</v>
      </c>
      <c r="D64" s="48" t="s">
        <v>19</v>
      </c>
      <c r="E64" s="40">
        <v>31250</v>
      </c>
      <c r="F64" s="40">
        <v>896.88</v>
      </c>
      <c r="G64" s="40">
        <v>0</v>
      </c>
      <c r="H64" s="40">
        <v>950</v>
      </c>
      <c r="I64" s="40">
        <v>25</v>
      </c>
      <c r="J64" s="41">
        <v>1871.88</v>
      </c>
      <c r="K64" s="40">
        <v>29378.12</v>
      </c>
    </row>
    <row r="65" spans="1:11" s="1" customFormat="1" x14ac:dyDescent="0.25">
      <c r="A65" s="11" t="s">
        <v>132</v>
      </c>
      <c r="B65" s="11" t="s">
        <v>54</v>
      </c>
      <c r="C65" s="11" t="s">
        <v>18</v>
      </c>
      <c r="D65" s="48" t="s">
        <v>16</v>
      </c>
      <c r="E65" s="40">
        <v>30000</v>
      </c>
      <c r="F65" s="40">
        <v>861</v>
      </c>
      <c r="G65" s="40">
        <v>0</v>
      </c>
      <c r="H65" s="40">
        <v>912</v>
      </c>
      <c r="I65" s="40">
        <v>25</v>
      </c>
      <c r="J65" s="41">
        <f t="shared" ref="J65:J66" si="11">SUM(F65:I65)</f>
        <v>1798</v>
      </c>
      <c r="K65" s="40">
        <f t="shared" ref="K65:K66" si="12">E65-J65</f>
        <v>28202</v>
      </c>
    </row>
    <row r="66" spans="1:11" s="1" customFormat="1" x14ac:dyDescent="0.25">
      <c r="A66" s="11" t="s">
        <v>133</v>
      </c>
      <c r="B66" s="11" t="s">
        <v>54</v>
      </c>
      <c r="C66" s="11" t="s">
        <v>18</v>
      </c>
      <c r="D66" s="48" t="s">
        <v>16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f t="shared" si="11"/>
        <v>1798</v>
      </c>
      <c r="K66" s="40">
        <f t="shared" si="12"/>
        <v>28202</v>
      </c>
    </row>
    <row r="67" spans="1:11" s="1" customFormat="1" x14ac:dyDescent="0.25">
      <c r="A67" s="11" t="s">
        <v>134</v>
      </c>
      <c r="B67" s="11" t="s">
        <v>54</v>
      </c>
      <c r="C67" s="11" t="s">
        <v>18</v>
      </c>
      <c r="D67" s="48" t="s">
        <v>16</v>
      </c>
      <c r="E67" s="40">
        <v>40000</v>
      </c>
      <c r="F67" s="40">
        <v>1148</v>
      </c>
      <c r="G67" s="40">
        <v>442.65</v>
      </c>
      <c r="H67" s="40">
        <v>1216</v>
      </c>
      <c r="I67" s="40">
        <v>25</v>
      </c>
      <c r="J67" s="41">
        <f t="shared" ref="J67" si="13">SUM(F67:I67)</f>
        <v>2831.65</v>
      </c>
      <c r="K67" s="40">
        <f t="shared" ref="K67" si="14">E67-J67</f>
        <v>37168.35</v>
      </c>
    </row>
    <row r="68" spans="1:11" s="1" customFormat="1" x14ac:dyDescent="0.25">
      <c r="A68" s="11" t="s">
        <v>180</v>
      </c>
      <c r="B68" s="11" t="s">
        <v>54</v>
      </c>
      <c r="C68" s="11" t="s">
        <v>18</v>
      </c>
      <c r="D68" s="48" t="s">
        <v>19</v>
      </c>
      <c r="E68" s="40">
        <v>23000</v>
      </c>
      <c r="F68" s="40">
        <v>660.1</v>
      </c>
      <c r="G68" s="40">
        <v>0</v>
      </c>
      <c r="H68" s="40">
        <v>699.2</v>
      </c>
      <c r="I68" s="40">
        <v>25</v>
      </c>
      <c r="J68" s="41">
        <f t="shared" ref="J68" si="15">SUM(F68:I68)</f>
        <v>1384.3000000000002</v>
      </c>
      <c r="K68" s="40">
        <f t="shared" ref="K68" si="16">E68-J68</f>
        <v>21615.7</v>
      </c>
    </row>
    <row r="69" spans="1:11" s="1" customFormat="1" x14ac:dyDescent="0.25">
      <c r="A69" s="11" t="s">
        <v>139</v>
      </c>
      <c r="B69" s="11" t="s">
        <v>54</v>
      </c>
      <c r="C69" s="11" t="s">
        <v>18</v>
      </c>
      <c r="D69" s="48" t="s">
        <v>16</v>
      </c>
      <c r="E69" s="40">
        <v>30000</v>
      </c>
      <c r="F69" s="40">
        <v>861</v>
      </c>
      <c r="G69" s="40">
        <v>0</v>
      </c>
      <c r="H69" s="40">
        <v>912</v>
      </c>
      <c r="I69" s="40">
        <v>25</v>
      </c>
      <c r="J69" s="41">
        <v>1798</v>
      </c>
      <c r="K69" s="40">
        <v>28202</v>
      </c>
    </row>
    <row r="70" spans="1:11" s="1" customFormat="1" x14ac:dyDescent="0.25">
      <c r="A70" s="11" t="s">
        <v>140</v>
      </c>
      <c r="B70" s="11" t="s">
        <v>54</v>
      </c>
      <c r="C70" s="11" t="s">
        <v>18</v>
      </c>
      <c r="D70" s="48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v>1798</v>
      </c>
      <c r="K70" s="40">
        <v>28202</v>
      </c>
    </row>
    <row r="71" spans="1:11" s="1" customFormat="1" x14ac:dyDescent="0.25">
      <c r="A71" s="11" t="s">
        <v>145</v>
      </c>
      <c r="B71" s="11" t="s">
        <v>146</v>
      </c>
      <c r="C71" s="11" t="s">
        <v>18</v>
      </c>
      <c r="D71" s="48" t="s">
        <v>19</v>
      </c>
      <c r="E71" s="40">
        <v>20000</v>
      </c>
      <c r="F71" s="40">
        <v>574</v>
      </c>
      <c r="G71" s="40">
        <v>0</v>
      </c>
      <c r="H71" s="40">
        <v>608</v>
      </c>
      <c r="I71" s="40">
        <v>25</v>
      </c>
      <c r="J71" s="41">
        <v>1207</v>
      </c>
      <c r="K71" s="40">
        <v>18793</v>
      </c>
    </row>
    <row r="72" spans="1:11" s="1" customFormat="1" x14ac:dyDescent="0.25">
      <c r="A72" s="11" t="s">
        <v>148</v>
      </c>
      <c r="B72" s="11" t="s">
        <v>147</v>
      </c>
      <c r="C72" s="11" t="s">
        <v>18</v>
      </c>
      <c r="D72" s="48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v>1798</v>
      </c>
      <c r="K72" s="40">
        <v>28202</v>
      </c>
    </row>
    <row r="73" spans="1:11" s="1" customFormat="1" x14ac:dyDescent="0.25">
      <c r="A73" s="11" t="s">
        <v>158</v>
      </c>
      <c r="B73" s="11" t="s">
        <v>61</v>
      </c>
      <c r="C73" s="11" t="s">
        <v>18</v>
      </c>
      <c r="D73" s="48" t="s">
        <v>19</v>
      </c>
      <c r="E73" s="40">
        <v>28000</v>
      </c>
      <c r="F73" s="40">
        <v>803.6</v>
      </c>
      <c r="G73" s="40">
        <v>0</v>
      </c>
      <c r="H73" s="40">
        <v>851.2</v>
      </c>
      <c r="I73" s="40">
        <v>25</v>
      </c>
      <c r="J73" s="41">
        <v>1679.8</v>
      </c>
      <c r="K73" s="40">
        <v>26320.2</v>
      </c>
    </row>
    <row r="74" spans="1:11" s="1" customFormat="1" x14ac:dyDescent="0.25">
      <c r="A74" s="11" t="s">
        <v>159</v>
      </c>
      <c r="B74" s="11" t="s">
        <v>147</v>
      </c>
      <c r="C74" s="11" t="s">
        <v>18</v>
      </c>
      <c r="D74" s="48" t="s">
        <v>19</v>
      </c>
      <c r="E74" s="40">
        <v>35000</v>
      </c>
      <c r="F74" s="40">
        <v>1004.5</v>
      </c>
      <c r="G74" s="40">
        <v>0</v>
      </c>
      <c r="H74" s="40">
        <v>1064</v>
      </c>
      <c r="I74" s="40">
        <v>25</v>
      </c>
      <c r="J74" s="41">
        <v>2093.5</v>
      </c>
      <c r="K74" s="40">
        <v>32906.5</v>
      </c>
    </row>
    <row r="75" spans="1:11" x14ac:dyDescent="0.25">
      <c r="A75" s="3" t="s">
        <v>23</v>
      </c>
      <c r="B75" s="88">
        <v>17</v>
      </c>
      <c r="C75" s="3"/>
      <c r="D75" s="5"/>
      <c r="E75" s="6">
        <f>SUM(E58:E74)</f>
        <v>560275</v>
      </c>
      <c r="F75" s="6">
        <f t="shared" ref="E75:K75" si="17">SUM(F58:F74)</f>
        <v>16079.900000000001</v>
      </c>
      <c r="G75" s="6">
        <f>SUM(G58:G74)</f>
        <v>11726.34</v>
      </c>
      <c r="H75" s="6">
        <f t="shared" si="17"/>
        <v>17032.36</v>
      </c>
      <c r="I75" s="6">
        <f t="shared" si="17"/>
        <v>2727.58</v>
      </c>
      <c r="J75" s="6">
        <f t="shared" si="17"/>
        <v>47566.180000000015</v>
      </c>
      <c r="K75" s="6">
        <f t="shared" si="17"/>
        <v>512708.82</v>
      </c>
    </row>
    <row r="76" spans="1:11" s="1" customFormat="1" x14ac:dyDescent="0.25">
      <c r="A76" s="9"/>
      <c r="B76" s="67"/>
      <c r="C76" s="9"/>
      <c r="D76" s="68"/>
      <c r="E76" s="69"/>
      <c r="F76" s="69"/>
      <c r="G76" s="69"/>
      <c r="H76" s="69"/>
      <c r="I76" s="69"/>
      <c r="J76" s="69"/>
      <c r="K76" s="69"/>
    </row>
    <row r="77" spans="1:11" s="1" customFormat="1" x14ac:dyDescent="0.25">
      <c r="A77" s="90" t="s">
        <v>62</v>
      </c>
      <c r="B77" s="8"/>
      <c r="C77" s="8"/>
      <c r="D77" s="48"/>
      <c r="E77" s="54"/>
      <c r="F77" s="54"/>
      <c r="G77" s="54"/>
      <c r="H77" s="54"/>
      <c r="I77" s="54"/>
      <c r="J77" s="54"/>
      <c r="K77" s="54"/>
    </row>
    <row r="78" spans="1:11" s="1" customFormat="1" x14ac:dyDescent="0.25">
      <c r="A78" s="48" t="s">
        <v>170</v>
      </c>
      <c r="B78" s="11" t="s">
        <v>171</v>
      </c>
      <c r="C78" s="11" t="s">
        <v>18</v>
      </c>
      <c r="D78" s="48" t="s">
        <v>19</v>
      </c>
      <c r="E78" s="41">
        <v>17600</v>
      </c>
      <c r="F78" s="41">
        <v>505.12</v>
      </c>
      <c r="G78" s="41">
        <v>0</v>
      </c>
      <c r="H78" s="41">
        <v>535.04</v>
      </c>
      <c r="I78" s="41">
        <v>1944.78</v>
      </c>
      <c r="J78" s="41">
        <v>2984.94</v>
      </c>
      <c r="K78" s="41">
        <v>14615.06</v>
      </c>
    </row>
    <row r="79" spans="1:11" s="1" customFormat="1" x14ac:dyDescent="0.25">
      <c r="A79" s="11" t="s">
        <v>63</v>
      </c>
      <c r="B79" s="11" t="s">
        <v>161</v>
      </c>
      <c r="C79" s="47" t="s">
        <v>18</v>
      </c>
      <c r="D79" s="48" t="s">
        <v>19</v>
      </c>
      <c r="E79" s="40">
        <v>26260</v>
      </c>
      <c r="F79" s="40">
        <v>753.66</v>
      </c>
      <c r="G79" s="42">
        <v>0</v>
      </c>
      <c r="H79" s="40">
        <v>798.3</v>
      </c>
      <c r="I79" s="40">
        <v>25</v>
      </c>
      <c r="J79" s="41">
        <f t="shared" ref="J79:J81" si="18">SUM(F79:I79)</f>
        <v>1576.96</v>
      </c>
      <c r="K79" s="40">
        <f>E79-J79</f>
        <v>24683.040000000001</v>
      </c>
    </row>
    <row r="80" spans="1:11" s="1" customFormat="1" x14ac:dyDescent="0.25">
      <c r="A80" s="11" t="s">
        <v>172</v>
      </c>
      <c r="B80" s="11" t="s">
        <v>173</v>
      </c>
      <c r="C80" s="47" t="s">
        <v>18</v>
      </c>
      <c r="D80" s="48" t="s">
        <v>19</v>
      </c>
      <c r="E80" s="40">
        <v>24596</v>
      </c>
      <c r="F80" s="40">
        <v>705.91</v>
      </c>
      <c r="G80" s="42">
        <v>0</v>
      </c>
      <c r="H80" s="40">
        <v>747.72</v>
      </c>
      <c r="I80" s="40">
        <v>25</v>
      </c>
      <c r="J80" s="41">
        <v>1478.63</v>
      </c>
      <c r="K80" s="40">
        <v>23117.37</v>
      </c>
    </row>
    <row r="81" spans="1:11" s="1" customFormat="1" x14ac:dyDescent="0.25">
      <c r="A81" s="11" t="s">
        <v>64</v>
      </c>
      <c r="B81" s="11" t="s">
        <v>65</v>
      </c>
      <c r="C81" s="47" t="s">
        <v>18</v>
      </c>
      <c r="D81" s="48" t="s">
        <v>16</v>
      </c>
      <c r="E81" s="40">
        <v>23000</v>
      </c>
      <c r="F81" s="40">
        <v>660.1</v>
      </c>
      <c r="G81" s="42">
        <v>0</v>
      </c>
      <c r="H81" s="40">
        <v>699.2</v>
      </c>
      <c r="I81" s="40">
        <v>25</v>
      </c>
      <c r="J81" s="41">
        <f t="shared" si="18"/>
        <v>1384.3000000000002</v>
      </c>
      <c r="K81" s="40">
        <f t="shared" ref="K81" si="19">E81-J81</f>
        <v>21615.7</v>
      </c>
    </row>
    <row r="82" spans="1:11" x14ac:dyDescent="0.25">
      <c r="A82" s="3" t="s">
        <v>23</v>
      </c>
      <c r="B82" s="4">
        <v>4</v>
      </c>
      <c r="C82" s="3"/>
      <c r="D82" s="5"/>
      <c r="E82" s="6">
        <f>SUM(E78:E81)</f>
        <v>91456</v>
      </c>
      <c r="F82" s="6">
        <f>SUM(F78:F81)</f>
        <v>2624.79</v>
      </c>
      <c r="G82" s="6">
        <f t="shared" ref="G82" si="20">SUM(G79:G81)</f>
        <v>0</v>
      </c>
      <c r="H82" s="6">
        <f>SUM(H78:H81)</f>
        <v>2780.26</v>
      </c>
      <c r="I82" s="6">
        <f>SUM(I78:I81)</f>
        <v>2019.78</v>
      </c>
      <c r="J82" s="6">
        <f>SUM(J78:J81)</f>
        <v>7424.83</v>
      </c>
      <c r="K82" s="6">
        <f>SUM(K78:K81)</f>
        <v>84031.17</v>
      </c>
    </row>
    <row r="83" spans="1:11" s="1" customFormat="1" x14ac:dyDescent="0.25">
      <c r="A83" s="9"/>
      <c r="B83" s="67"/>
      <c r="C83" s="9"/>
      <c r="D83" s="68"/>
      <c r="E83" s="69"/>
      <c r="F83" s="69"/>
      <c r="G83" s="69"/>
      <c r="H83" s="69"/>
      <c r="I83" s="69"/>
      <c r="J83" s="69"/>
      <c r="K83" s="69"/>
    </row>
    <row r="84" spans="1:11" s="1" customFormat="1" ht="21.75" customHeight="1" x14ac:dyDescent="0.25">
      <c r="A84" s="89" t="s">
        <v>66</v>
      </c>
      <c r="B84" s="8"/>
      <c r="C84" s="8"/>
      <c r="D84" s="45"/>
      <c r="E84" s="43"/>
      <c r="F84" s="43"/>
      <c r="G84" s="43"/>
      <c r="H84" s="43"/>
      <c r="I84" s="43"/>
      <c r="J84" s="43"/>
      <c r="K84" s="43"/>
    </row>
    <row r="85" spans="1:11" s="1" customFormat="1" x14ac:dyDescent="0.25">
      <c r="A85" s="46" t="s">
        <v>67</v>
      </c>
      <c r="B85" s="11" t="s">
        <v>68</v>
      </c>
      <c r="C85" s="1" t="s">
        <v>18</v>
      </c>
      <c r="D85" s="48" t="s">
        <v>19</v>
      </c>
      <c r="E85" s="43">
        <v>31500</v>
      </c>
      <c r="F85" s="43">
        <v>904.05</v>
      </c>
      <c r="G85" s="43">
        <v>0</v>
      </c>
      <c r="H85" s="43">
        <v>957.6</v>
      </c>
      <c r="I85" s="43">
        <v>25</v>
      </c>
      <c r="J85" s="43">
        <f t="shared" ref="J85:J87" si="21">SUM(F85:I85)</f>
        <v>1886.65</v>
      </c>
      <c r="K85" s="43">
        <f t="shared" ref="K85:K87" si="22">E85-J85</f>
        <v>29613.35</v>
      </c>
    </row>
    <row r="86" spans="1:11" s="1" customFormat="1" x14ac:dyDescent="0.25">
      <c r="A86" s="46" t="s">
        <v>174</v>
      </c>
      <c r="B86" s="11" t="s">
        <v>69</v>
      </c>
      <c r="C86" s="1" t="s">
        <v>18</v>
      </c>
      <c r="D86" s="48" t="s">
        <v>19</v>
      </c>
      <c r="E86" s="43">
        <v>16445</v>
      </c>
      <c r="F86" s="43">
        <v>471.97</v>
      </c>
      <c r="G86" s="43">
        <v>0</v>
      </c>
      <c r="H86" s="43">
        <v>499.93</v>
      </c>
      <c r="I86" s="43">
        <v>507.8</v>
      </c>
      <c r="J86" s="43">
        <v>1479.7</v>
      </c>
      <c r="K86" s="43">
        <v>14965.3</v>
      </c>
    </row>
    <row r="87" spans="1:11" s="1" customFormat="1" x14ac:dyDescent="0.25">
      <c r="A87" s="71" t="s">
        <v>70</v>
      </c>
      <c r="B87" s="11" t="s">
        <v>71</v>
      </c>
      <c r="C87" s="11" t="s">
        <v>18</v>
      </c>
      <c r="D87" s="48" t="s">
        <v>19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152.6</v>
      </c>
      <c r="J87" s="43">
        <f t="shared" si="21"/>
        <v>1407.8899999999999</v>
      </c>
      <c r="K87" s="43">
        <f t="shared" si="22"/>
        <v>19832.11</v>
      </c>
    </row>
    <row r="88" spans="1:11" s="1" customFormat="1" x14ac:dyDescent="0.25">
      <c r="A88" s="71" t="s">
        <v>72</v>
      </c>
      <c r="B88" s="11" t="s">
        <v>71</v>
      </c>
      <c r="C88" s="11" t="s">
        <v>18</v>
      </c>
      <c r="D88" s="48" t="s">
        <v>16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152.6</v>
      </c>
      <c r="J88" s="43">
        <f t="shared" ref="J88" si="23">SUM(F88:I88)</f>
        <v>1407.8899999999999</v>
      </c>
      <c r="K88" s="43">
        <f t="shared" ref="K88" si="24">E88-J88</f>
        <v>19832.11</v>
      </c>
    </row>
    <row r="89" spans="1:11" s="1" customFormat="1" x14ac:dyDescent="0.25">
      <c r="A89" s="71" t="s">
        <v>73</v>
      </c>
      <c r="B89" s="11" t="s">
        <v>71</v>
      </c>
      <c r="C89" s="11" t="s">
        <v>18</v>
      </c>
      <c r="D89" s="48" t="s">
        <v>16</v>
      </c>
      <c r="E89" s="43">
        <v>21240</v>
      </c>
      <c r="F89" s="43">
        <v>609.59</v>
      </c>
      <c r="G89" s="43">
        <v>0</v>
      </c>
      <c r="H89" s="43">
        <v>645.70000000000005</v>
      </c>
      <c r="I89" s="43">
        <v>25</v>
      </c>
      <c r="J89" s="43">
        <f>+F89+G89+H89+I89</f>
        <v>1280.29</v>
      </c>
      <c r="K89" s="43">
        <f t="shared" ref="K89" si="25">E89-J89</f>
        <v>19959.71</v>
      </c>
    </row>
    <row r="90" spans="1:11" s="1" customFormat="1" x14ac:dyDescent="0.25">
      <c r="A90" s="71" t="s">
        <v>74</v>
      </c>
      <c r="B90" s="11" t="s">
        <v>71</v>
      </c>
      <c r="C90" s="11" t="s">
        <v>18</v>
      </c>
      <c r="D90" s="48" t="s">
        <v>19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</v>
      </c>
      <c r="J90" s="43">
        <f>SUM(F90:I90)</f>
        <v>1280.29</v>
      </c>
      <c r="K90" s="43">
        <f>E90-J90</f>
        <v>19959.71</v>
      </c>
    </row>
    <row r="91" spans="1:11" s="1" customFormat="1" x14ac:dyDescent="0.25">
      <c r="A91" s="71" t="s">
        <v>175</v>
      </c>
      <c r="B91" s="11" t="s">
        <v>71</v>
      </c>
      <c r="C91" s="11" t="s">
        <v>18</v>
      </c>
      <c r="D91" s="48" t="s">
        <v>16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v>616</v>
      </c>
      <c r="K91" s="43">
        <v>9384</v>
      </c>
    </row>
    <row r="92" spans="1:11" s="1" customFormat="1" x14ac:dyDescent="0.25">
      <c r="A92" s="71" t="s">
        <v>75</v>
      </c>
      <c r="B92" s="11" t="s">
        <v>71</v>
      </c>
      <c r="C92" s="11" t="s">
        <v>18</v>
      </c>
      <c r="D92" s="48" t="s">
        <v>16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252.6</v>
      </c>
      <c r="J92" s="43">
        <f>SUM(F92:I92)</f>
        <v>1507.8899999999999</v>
      </c>
      <c r="K92" s="43">
        <f>E92-J92</f>
        <v>19732.11</v>
      </c>
    </row>
    <row r="93" spans="1:11" s="1" customFormat="1" x14ac:dyDescent="0.25">
      <c r="A93" s="71" t="s">
        <v>76</v>
      </c>
      <c r="B93" s="11" t="s">
        <v>77</v>
      </c>
      <c r="C93" s="11" t="s">
        <v>18</v>
      </c>
      <c r="D93" s="48" t="s">
        <v>16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25</v>
      </c>
      <c r="J93" s="43">
        <f>SUM(F93:I93)</f>
        <v>1280.29</v>
      </c>
      <c r="K93" s="43">
        <f>E93-J93</f>
        <v>19959.71</v>
      </c>
    </row>
    <row r="94" spans="1:11" s="1" customFormat="1" x14ac:dyDescent="0.25">
      <c r="A94" s="71" t="s">
        <v>78</v>
      </c>
      <c r="B94" s="11" t="s">
        <v>69</v>
      </c>
      <c r="C94" s="11" t="s">
        <v>18</v>
      </c>
      <c r="D94" s="48" t="s">
        <v>19</v>
      </c>
      <c r="E94" s="43">
        <v>27000</v>
      </c>
      <c r="F94" s="43">
        <v>774.9</v>
      </c>
      <c r="G94" s="43">
        <v>0</v>
      </c>
      <c r="H94" s="43">
        <v>820.8</v>
      </c>
      <c r="I94" s="43">
        <v>25</v>
      </c>
      <c r="J94" s="43">
        <f t="shared" ref="J94:J95" si="26">SUM(F94:I94)</f>
        <v>1620.6999999999998</v>
      </c>
      <c r="K94" s="43">
        <f t="shared" ref="K94:K95" si="27">E94-J94</f>
        <v>25379.3</v>
      </c>
    </row>
    <row r="95" spans="1:11" s="1" customFormat="1" x14ac:dyDescent="0.25">
      <c r="A95" s="71" t="s">
        <v>79</v>
      </c>
      <c r="B95" s="11" t="s">
        <v>77</v>
      </c>
      <c r="C95" s="11" t="s">
        <v>18</v>
      </c>
      <c r="D95" s="48" t="s">
        <v>19</v>
      </c>
      <c r="E95" s="42">
        <v>23000</v>
      </c>
      <c r="F95" s="42">
        <v>660.1</v>
      </c>
      <c r="G95" s="42">
        <v>0</v>
      </c>
      <c r="H95" s="42">
        <v>699.2</v>
      </c>
      <c r="I95" s="42">
        <v>25</v>
      </c>
      <c r="J95" s="43">
        <f t="shared" si="26"/>
        <v>1384.3000000000002</v>
      </c>
      <c r="K95" s="43">
        <f t="shared" si="27"/>
        <v>21615.7</v>
      </c>
    </row>
    <row r="96" spans="1:11" s="1" customFormat="1" x14ac:dyDescent="0.25">
      <c r="A96" s="71" t="s">
        <v>119</v>
      </c>
      <c r="B96" s="11" t="s">
        <v>69</v>
      </c>
      <c r="C96" s="11" t="s">
        <v>18</v>
      </c>
      <c r="D96" s="48" t="s">
        <v>19</v>
      </c>
      <c r="E96" s="43">
        <v>30000</v>
      </c>
      <c r="F96" s="43">
        <v>861</v>
      </c>
      <c r="G96" s="43">
        <v>0</v>
      </c>
      <c r="H96" s="43">
        <v>912</v>
      </c>
      <c r="I96" s="43">
        <v>25</v>
      </c>
      <c r="J96" s="43">
        <f>SUM(F96:I96)</f>
        <v>1798</v>
      </c>
      <c r="K96" s="43">
        <f>E96-J96</f>
        <v>28202</v>
      </c>
    </row>
    <row r="97" spans="1:11" x14ac:dyDescent="0.25">
      <c r="A97" s="11" t="s">
        <v>135</v>
      </c>
      <c r="B97" s="11" t="s">
        <v>69</v>
      </c>
      <c r="C97" s="11" t="s">
        <v>18</v>
      </c>
      <c r="D97" s="48" t="s">
        <v>19</v>
      </c>
      <c r="E97" s="10">
        <v>28000</v>
      </c>
      <c r="F97" s="10">
        <v>803.6</v>
      </c>
      <c r="G97" s="10">
        <v>0</v>
      </c>
      <c r="H97" s="10">
        <v>851.2</v>
      </c>
      <c r="I97" s="10">
        <v>25</v>
      </c>
      <c r="J97" s="10">
        <f>SUM(F97:I97)</f>
        <v>1679.8000000000002</v>
      </c>
      <c r="K97" s="10">
        <f>E97-J97</f>
        <v>26320.2</v>
      </c>
    </row>
    <row r="98" spans="1:11" x14ac:dyDescent="0.25">
      <c r="A98" s="11" t="s">
        <v>141</v>
      </c>
      <c r="B98" s="11" t="s">
        <v>71</v>
      </c>
      <c r="C98" s="11" t="s">
        <v>18</v>
      </c>
      <c r="D98" s="48" t="s">
        <v>16</v>
      </c>
      <c r="E98" s="10">
        <v>23000</v>
      </c>
      <c r="F98" s="10">
        <v>660.1</v>
      </c>
      <c r="G98" s="10">
        <v>0</v>
      </c>
      <c r="H98" s="10">
        <v>699.2</v>
      </c>
      <c r="I98" s="10">
        <v>25</v>
      </c>
      <c r="J98" s="10">
        <f>SUM(F98:I98)</f>
        <v>1384.3000000000002</v>
      </c>
      <c r="K98" s="10">
        <f>E98-J98</f>
        <v>21615.7</v>
      </c>
    </row>
    <row r="99" spans="1:11" x14ac:dyDescent="0.25">
      <c r="A99" s="11" t="s">
        <v>142</v>
      </c>
      <c r="B99" s="11" t="s">
        <v>71</v>
      </c>
      <c r="C99" s="11" t="s">
        <v>18</v>
      </c>
      <c r="D99" s="48" t="s">
        <v>19</v>
      </c>
      <c r="E99" s="10">
        <v>23000</v>
      </c>
      <c r="F99" s="10">
        <v>660.1</v>
      </c>
      <c r="G99" s="10">
        <v>0</v>
      </c>
      <c r="H99" s="10">
        <v>699.2</v>
      </c>
      <c r="I99" s="10">
        <v>25</v>
      </c>
      <c r="J99" s="10">
        <v>1384.3</v>
      </c>
      <c r="K99" s="10">
        <v>21615.7</v>
      </c>
    </row>
    <row r="100" spans="1:11" x14ac:dyDescent="0.25">
      <c r="A100" s="3" t="s">
        <v>23</v>
      </c>
      <c r="B100" s="4">
        <v>15</v>
      </c>
      <c r="C100" s="3"/>
      <c r="D100" s="5"/>
      <c r="E100" s="6">
        <f>SUM(E85:E99)</f>
        <v>339385</v>
      </c>
      <c r="F100" s="6">
        <f>SUM(F85:F99)</f>
        <v>9740.3600000000024</v>
      </c>
      <c r="G100" s="6">
        <f>SUM(G85:G98)</f>
        <v>0</v>
      </c>
      <c r="H100" s="6">
        <f>SUM(H85:H99)</f>
        <v>10317.330000000002</v>
      </c>
      <c r="I100" s="6">
        <f>SUM(I85:I99)</f>
        <v>1340.6</v>
      </c>
      <c r="J100" s="6">
        <f>SUM(J85:J99)</f>
        <v>21398.289999999997</v>
      </c>
      <c r="K100" s="6">
        <f>SUM(K85:K99)</f>
        <v>317986.70999999996</v>
      </c>
    </row>
    <row r="101" spans="1:11" s="1" customFormat="1" x14ac:dyDescent="0.25">
      <c r="A101" s="9"/>
      <c r="B101" s="67"/>
      <c r="C101" s="9"/>
      <c r="D101" s="68"/>
      <c r="E101" s="69"/>
      <c r="F101" s="69"/>
      <c r="G101" s="69"/>
      <c r="H101" s="69"/>
      <c r="I101" s="69"/>
      <c r="J101" s="69"/>
      <c r="K101" s="77"/>
    </row>
    <row r="102" spans="1:11" s="1" customFormat="1" x14ac:dyDescent="0.25">
      <c r="A102" s="8" t="s">
        <v>80</v>
      </c>
      <c r="B102" s="49"/>
      <c r="C102" s="49"/>
      <c r="D102" s="50"/>
      <c r="E102" s="51"/>
      <c r="F102" s="51"/>
      <c r="G102" s="51"/>
      <c r="H102" s="51"/>
      <c r="I102" s="51"/>
      <c r="J102" s="43"/>
      <c r="K102" s="51"/>
    </row>
    <row r="103" spans="1:11" s="1" customFormat="1" x14ac:dyDescent="0.25">
      <c r="A103" s="11" t="s">
        <v>81</v>
      </c>
      <c r="B103" s="11" t="s">
        <v>82</v>
      </c>
      <c r="C103" s="11" t="s">
        <v>28</v>
      </c>
      <c r="D103" s="48" t="s">
        <v>19</v>
      </c>
      <c r="E103" s="41">
        <v>61600</v>
      </c>
      <c r="F103" s="41">
        <v>1767.92</v>
      </c>
      <c r="G103" s="41">
        <v>3787.76</v>
      </c>
      <c r="H103" s="41">
        <v>1872.64</v>
      </c>
      <c r="I103" s="41">
        <v>25</v>
      </c>
      <c r="J103" s="43">
        <f t="shared" ref="J103:J105" si="28">SUM(F103:I103)</f>
        <v>7453.3200000000006</v>
      </c>
      <c r="K103" s="40">
        <f t="shared" ref="K103:K105" si="29">E103-J103</f>
        <v>54146.68</v>
      </c>
    </row>
    <row r="104" spans="1:11" s="1" customFormat="1" x14ac:dyDescent="0.25">
      <c r="A104" s="11" t="s">
        <v>176</v>
      </c>
      <c r="B104" s="11" t="s">
        <v>177</v>
      </c>
      <c r="C104" s="11" t="s">
        <v>15</v>
      </c>
      <c r="D104" s="48" t="s">
        <v>16</v>
      </c>
      <c r="E104" s="41">
        <v>24675</v>
      </c>
      <c r="F104" s="41">
        <v>708.17</v>
      </c>
      <c r="G104" s="41">
        <v>0</v>
      </c>
      <c r="H104" s="41">
        <v>750.12</v>
      </c>
      <c r="I104" s="41">
        <v>400.2</v>
      </c>
      <c r="J104" s="43">
        <v>1858.49</v>
      </c>
      <c r="K104" s="40">
        <v>22816.51</v>
      </c>
    </row>
    <row r="105" spans="1:11" s="1" customFormat="1" x14ac:dyDescent="0.25">
      <c r="A105" s="11" t="s">
        <v>83</v>
      </c>
      <c r="B105" s="11" t="s">
        <v>84</v>
      </c>
      <c r="C105" s="11" t="s">
        <v>28</v>
      </c>
      <c r="D105" s="48" t="s">
        <v>19</v>
      </c>
      <c r="E105" s="43">
        <v>49450</v>
      </c>
      <c r="F105" s="43">
        <v>1419.22</v>
      </c>
      <c r="G105" s="43">
        <v>1776.38</v>
      </c>
      <c r="H105" s="43">
        <v>1503.28</v>
      </c>
      <c r="I105" s="43">
        <v>472.6</v>
      </c>
      <c r="J105" s="43">
        <f t="shared" si="28"/>
        <v>5171.4800000000005</v>
      </c>
      <c r="K105" s="40">
        <f t="shared" si="29"/>
        <v>44278.52</v>
      </c>
    </row>
    <row r="106" spans="1:11" x14ac:dyDescent="0.25">
      <c r="A106" s="3" t="s">
        <v>23</v>
      </c>
      <c r="B106" s="4">
        <v>3</v>
      </c>
      <c r="C106" s="3"/>
      <c r="D106" s="5"/>
      <c r="E106" s="6">
        <f>SUM(E103:E105)</f>
        <v>135725</v>
      </c>
      <c r="F106" s="6">
        <f t="shared" ref="E106:K106" si="30">SUM(F103:F105)</f>
        <v>3895.3100000000004</v>
      </c>
      <c r="G106" s="6">
        <f>SUM(G103:G105)</f>
        <v>5564.14</v>
      </c>
      <c r="H106" s="6">
        <f t="shared" si="30"/>
        <v>4126.04</v>
      </c>
      <c r="I106" s="6">
        <f t="shared" si="30"/>
        <v>897.8</v>
      </c>
      <c r="J106" s="6">
        <f t="shared" si="30"/>
        <v>14483.29</v>
      </c>
      <c r="K106" s="6">
        <f t="shared" si="30"/>
        <v>121241.70999999999</v>
      </c>
    </row>
    <row r="107" spans="1:11" s="1" customFormat="1" x14ac:dyDescent="0.25">
      <c r="A107" s="9"/>
      <c r="B107" s="67"/>
      <c r="C107" s="9"/>
      <c r="D107" s="68"/>
      <c r="E107" s="69"/>
      <c r="F107" s="69"/>
      <c r="G107" s="69"/>
      <c r="H107" s="69"/>
      <c r="I107" s="69"/>
      <c r="J107" s="69"/>
      <c r="K107" s="69"/>
    </row>
    <row r="108" spans="1:11" s="1" customFormat="1" x14ac:dyDescent="0.25">
      <c r="A108" s="8" t="s">
        <v>85</v>
      </c>
      <c r="B108" s="11"/>
      <c r="C108" s="11"/>
      <c r="D108" s="39"/>
      <c r="E108" s="41"/>
      <c r="F108" s="41"/>
      <c r="G108" s="41"/>
      <c r="H108" s="41"/>
      <c r="I108" s="41"/>
      <c r="J108" s="43"/>
      <c r="K108" s="41"/>
    </row>
    <row r="109" spans="1:11" s="1" customFormat="1" x14ac:dyDescent="0.25">
      <c r="A109" s="11" t="s">
        <v>86</v>
      </c>
      <c r="B109" s="11" t="s">
        <v>87</v>
      </c>
      <c r="C109" s="11" t="s">
        <v>15</v>
      </c>
      <c r="D109" s="48" t="s">
        <v>19</v>
      </c>
      <c r="E109" s="41">
        <v>55000</v>
      </c>
      <c r="F109" s="41">
        <v>1578.5</v>
      </c>
      <c r="G109" s="41">
        <v>2559.6799999999998</v>
      </c>
      <c r="H109" s="41">
        <v>1672</v>
      </c>
      <c r="I109" s="41">
        <v>25</v>
      </c>
      <c r="J109" s="43">
        <f t="shared" ref="J109:J110" si="31">SUM(F109:I109)</f>
        <v>5835.18</v>
      </c>
      <c r="K109" s="40">
        <f t="shared" ref="K109:K110" si="32">E109-J109</f>
        <v>49164.82</v>
      </c>
    </row>
    <row r="110" spans="1:11" s="1" customFormat="1" x14ac:dyDescent="0.25">
      <c r="A110" s="11" t="s">
        <v>88</v>
      </c>
      <c r="B110" s="11" t="s">
        <v>89</v>
      </c>
      <c r="C110" s="11" t="s">
        <v>15</v>
      </c>
      <c r="D110" s="48" t="s">
        <v>16</v>
      </c>
      <c r="E110" s="41">
        <v>35810</v>
      </c>
      <c r="F110" s="41">
        <v>1027.75</v>
      </c>
      <c r="G110" s="41">
        <v>0</v>
      </c>
      <c r="H110" s="41">
        <v>1088.6199999999999</v>
      </c>
      <c r="I110" s="41">
        <v>1944.78</v>
      </c>
      <c r="J110" s="43">
        <f t="shared" si="31"/>
        <v>4061.1499999999996</v>
      </c>
      <c r="K110" s="40">
        <f t="shared" si="32"/>
        <v>31748.85</v>
      </c>
    </row>
    <row r="111" spans="1:11" s="1" customFormat="1" x14ac:dyDescent="0.25">
      <c r="A111" s="11" t="s">
        <v>90</v>
      </c>
      <c r="B111" s="11" t="s">
        <v>89</v>
      </c>
      <c r="C111" s="11" t="s">
        <v>15</v>
      </c>
      <c r="D111" s="48" t="s">
        <v>16</v>
      </c>
      <c r="E111" s="41">
        <v>36810</v>
      </c>
      <c r="F111" s="41">
        <v>1056.45</v>
      </c>
      <c r="G111" s="41">
        <v>0</v>
      </c>
      <c r="H111" s="41">
        <v>1119.02</v>
      </c>
      <c r="I111" s="41">
        <v>152.6</v>
      </c>
      <c r="J111" s="43">
        <f>SUM(F111:I111)</f>
        <v>2328.0700000000002</v>
      </c>
      <c r="K111" s="40">
        <f>E111-J111</f>
        <v>34481.93</v>
      </c>
    </row>
    <row r="112" spans="1:11" x14ac:dyDescent="0.25">
      <c r="A112" s="3" t="s">
        <v>23</v>
      </c>
      <c r="B112" s="4">
        <v>3</v>
      </c>
      <c r="C112" s="3"/>
      <c r="D112" s="5"/>
      <c r="E112" s="6">
        <f>SUM(E109:E111)</f>
        <v>127620</v>
      </c>
      <c r="F112" s="6">
        <f t="shared" ref="E112:K112" si="33">SUM(F109:F111)</f>
        <v>3662.7</v>
      </c>
      <c r="G112" s="6">
        <f>SUM(G109:G111)</f>
        <v>2559.6799999999998</v>
      </c>
      <c r="H112" s="6">
        <f t="shared" si="33"/>
        <v>3879.64</v>
      </c>
      <c r="I112" s="6">
        <f t="shared" si="33"/>
        <v>2122.38</v>
      </c>
      <c r="J112" s="6">
        <f t="shared" si="33"/>
        <v>12224.4</v>
      </c>
      <c r="K112" s="6">
        <f t="shared" si="33"/>
        <v>115395.6</v>
      </c>
    </row>
    <row r="113" spans="1:27" s="1" customFormat="1" x14ac:dyDescent="0.25">
      <c r="A113" s="9"/>
      <c r="B113" s="67"/>
      <c r="C113" s="9"/>
      <c r="D113" s="68"/>
      <c r="E113" s="69"/>
      <c r="F113" s="69"/>
      <c r="G113" s="69"/>
      <c r="H113" s="69"/>
      <c r="I113" s="69"/>
      <c r="J113" s="69"/>
      <c r="K113" s="69"/>
    </row>
    <row r="114" spans="1:27" s="1" customFormat="1" x14ac:dyDescent="0.25">
      <c r="A114" s="52" t="s">
        <v>91</v>
      </c>
      <c r="B114" s="49"/>
      <c r="C114" s="49"/>
      <c r="D114" s="48"/>
      <c r="E114" s="51"/>
      <c r="F114" s="51"/>
      <c r="G114" s="51"/>
      <c r="H114" s="51"/>
      <c r="I114" s="51"/>
      <c r="J114" s="51"/>
      <c r="K114" s="51"/>
    </row>
    <row r="115" spans="1:27" s="1" customFormat="1" x14ac:dyDescent="0.25">
      <c r="A115" s="48" t="s">
        <v>96</v>
      </c>
      <c r="B115" s="91" t="s">
        <v>162</v>
      </c>
      <c r="C115" s="1" t="s">
        <v>18</v>
      </c>
      <c r="D115" s="48" t="s">
        <v>16</v>
      </c>
      <c r="E115" s="43">
        <v>150000</v>
      </c>
      <c r="F115" s="43">
        <v>4305</v>
      </c>
      <c r="G115" s="43">
        <v>23866.62</v>
      </c>
      <c r="H115" s="43">
        <v>4560</v>
      </c>
      <c r="I115" s="43">
        <v>1277</v>
      </c>
      <c r="J115" s="43">
        <f>SUM(F115:I115)</f>
        <v>34008.619999999995</v>
      </c>
      <c r="K115" s="40">
        <f>E115-J115</f>
        <v>115991.38</v>
      </c>
    </row>
    <row r="116" spans="1:27" s="1" customFormat="1" x14ac:dyDescent="0.25">
      <c r="A116" s="11" t="s">
        <v>92</v>
      </c>
      <c r="B116" s="1" t="s">
        <v>93</v>
      </c>
      <c r="C116" s="1" t="s">
        <v>18</v>
      </c>
      <c r="D116" s="48" t="s">
        <v>19</v>
      </c>
      <c r="E116" s="43">
        <v>31376</v>
      </c>
      <c r="F116" s="43">
        <v>900.49</v>
      </c>
      <c r="G116" s="43">
        <v>0</v>
      </c>
      <c r="H116" s="43">
        <v>953.83</v>
      </c>
      <c r="I116" s="43">
        <v>25</v>
      </c>
      <c r="J116" s="43">
        <f>SUM(F116:I116)</f>
        <v>1879.3200000000002</v>
      </c>
      <c r="K116" s="40">
        <f>E116-J116</f>
        <v>29496.68</v>
      </c>
    </row>
    <row r="117" spans="1:27" s="1" customFormat="1" x14ac:dyDescent="0.25">
      <c r="A117" s="11" t="s">
        <v>94</v>
      </c>
      <c r="B117" s="1" t="s">
        <v>95</v>
      </c>
      <c r="C117" s="1" t="s">
        <v>18</v>
      </c>
      <c r="D117" s="48" t="s">
        <v>16</v>
      </c>
      <c r="E117" s="43">
        <v>40825</v>
      </c>
      <c r="F117" s="43">
        <v>1171.68</v>
      </c>
      <c r="G117" s="43">
        <v>559.09</v>
      </c>
      <c r="H117" s="43">
        <v>1241.08</v>
      </c>
      <c r="I117" s="43">
        <v>25</v>
      </c>
      <c r="J117" s="43">
        <f>+F117+G117+H117+I117</f>
        <v>2996.85</v>
      </c>
      <c r="K117" s="40">
        <f t="shared" ref="K117" si="34">E117-J117</f>
        <v>37828.15</v>
      </c>
    </row>
    <row r="118" spans="1:27" x14ac:dyDescent="0.25">
      <c r="A118" s="3" t="s">
        <v>23</v>
      </c>
      <c r="B118" s="4">
        <v>3</v>
      </c>
      <c r="C118" s="3"/>
      <c r="D118" s="5"/>
      <c r="E118" s="6">
        <f>SUM(E115:E117)</f>
        <v>222201</v>
      </c>
      <c r="F118" s="6">
        <f>SUM(F115:F117)</f>
        <v>6377.17</v>
      </c>
      <c r="G118" s="6">
        <f>SUM(G115:G117)</f>
        <v>24425.71</v>
      </c>
      <c r="H118" s="6">
        <f>SUM(H115:H117)</f>
        <v>6754.91</v>
      </c>
      <c r="I118" s="6">
        <f>SUM(I115:I117)</f>
        <v>1327</v>
      </c>
      <c r="J118" s="6">
        <f>SUM(J115:J117)</f>
        <v>38884.789999999994</v>
      </c>
      <c r="K118" s="6">
        <f>SUM(K115:K117)</f>
        <v>183316.21</v>
      </c>
    </row>
    <row r="119" spans="1:27" s="1" customFormat="1" x14ac:dyDescent="0.25">
      <c r="A119" s="9"/>
      <c r="B119" s="67"/>
      <c r="C119" s="9"/>
      <c r="D119" s="68"/>
      <c r="E119" s="69"/>
      <c r="F119" s="69"/>
      <c r="G119" s="69"/>
      <c r="H119" s="69"/>
      <c r="I119" s="69"/>
      <c r="J119" s="69"/>
      <c r="K119" s="69"/>
    </row>
    <row r="120" spans="1:27" s="1" customFormat="1" x14ac:dyDescent="0.25">
      <c r="A120" s="52" t="s">
        <v>124</v>
      </c>
      <c r="B120" s="11"/>
      <c r="C120" s="11"/>
      <c r="D120" s="48"/>
      <c r="E120" s="40"/>
      <c r="F120" s="40"/>
      <c r="G120" s="40"/>
      <c r="H120" s="40"/>
      <c r="I120" s="40"/>
      <c r="J120" s="40"/>
      <c r="K120" s="4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s="1" customFormat="1" x14ac:dyDescent="0.25">
      <c r="A121" s="11" t="s">
        <v>123</v>
      </c>
      <c r="B121" s="11" t="s">
        <v>97</v>
      </c>
      <c r="C121" s="11" t="s">
        <v>18</v>
      </c>
      <c r="D121" s="48" t="s">
        <v>16</v>
      </c>
      <c r="E121" s="40">
        <v>95000</v>
      </c>
      <c r="F121" s="40">
        <v>2726.5</v>
      </c>
      <c r="G121" s="40">
        <v>10929.24</v>
      </c>
      <c r="H121" s="40">
        <v>2888</v>
      </c>
      <c r="I121" s="40">
        <v>25</v>
      </c>
      <c r="J121" s="7">
        <f t="shared" ref="J121" si="35">SUM(F121:I121)</f>
        <v>16568.739999999998</v>
      </c>
      <c r="K121" s="40">
        <f t="shared" ref="K121" si="36">E121-J121</f>
        <v>78431.260000000009</v>
      </c>
    </row>
    <row r="122" spans="1:27" x14ac:dyDescent="0.25">
      <c r="A122" s="3" t="s">
        <v>23</v>
      </c>
      <c r="B122" s="4">
        <v>1</v>
      </c>
      <c r="C122" s="3"/>
      <c r="D122" s="5"/>
      <c r="E122" s="6">
        <f t="shared" ref="E122:K122" si="37">SUM(E121:E121)</f>
        <v>95000</v>
      </c>
      <c r="F122" s="6">
        <f t="shared" si="37"/>
        <v>2726.5</v>
      </c>
      <c r="G122" s="6">
        <f>SUM(G121:G121)</f>
        <v>10929.24</v>
      </c>
      <c r="H122" s="6">
        <f>SUM(H121:H121)</f>
        <v>2888</v>
      </c>
      <c r="I122" s="6">
        <f t="shared" si="37"/>
        <v>25</v>
      </c>
      <c r="J122" s="6">
        <f t="shared" si="37"/>
        <v>16568.739999999998</v>
      </c>
      <c r="K122" s="6">
        <f t="shared" si="37"/>
        <v>78431.260000000009</v>
      </c>
    </row>
    <row r="123" spans="1:27" s="1" customFormat="1" x14ac:dyDescent="0.25">
      <c r="A123" s="9"/>
      <c r="B123" s="67"/>
      <c r="C123" s="9"/>
      <c r="D123" s="68"/>
      <c r="E123" s="69"/>
      <c r="F123" s="69"/>
      <c r="G123" s="69"/>
      <c r="H123" s="69"/>
      <c r="I123" s="69"/>
      <c r="J123" s="69"/>
      <c r="K123" s="69"/>
    </row>
    <row r="124" spans="1:27" s="1" customFormat="1" x14ac:dyDescent="0.25">
      <c r="A124" s="52" t="s">
        <v>125</v>
      </c>
      <c r="B124" s="11"/>
      <c r="C124" s="11"/>
      <c r="D124" s="48"/>
      <c r="E124" s="40"/>
      <c r="F124" s="40"/>
      <c r="G124" s="40"/>
      <c r="H124" s="40"/>
      <c r="I124" s="40"/>
      <c r="J124" s="40"/>
      <c r="K124" s="4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s="1" customFormat="1" x14ac:dyDescent="0.25">
      <c r="A125" s="11" t="s">
        <v>126</v>
      </c>
      <c r="B125" s="11" t="s">
        <v>127</v>
      </c>
      <c r="C125" s="11" t="s">
        <v>18</v>
      </c>
      <c r="D125" s="48" t="s">
        <v>16</v>
      </c>
      <c r="E125" s="40">
        <v>95000</v>
      </c>
      <c r="F125" s="40">
        <v>2726.5</v>
      </c>
      <c r="G125" s="40">
        <v>10929.24</v>
      </c>
      <c r="H125" s="40">
        <v>2888</v>
      </c>
      <c r="I125" s="40">
        <v>3963.6</v>
      </c>
      <c r="J125" s="7">
        <f t="shared" ref="J125" si="38">SUM(F125:I125)</f>
        <v>20507.339999999997</v>
      </c>
      <c r="K125" s="40">
        <f t="shared" ref="K125" si="39">E125-J125</f>
        <v>74492.66</v>
      </c>
    </row>
    <row r="126" spans="1:27" x14ac:dyDescent="0.25">
      <c r="A126" s="3" t="s">
        <v>23</v>
      </c>
      <c r="B126" s="4">
        <v>1</v>
      </c>
      <c r="C126" s="3"/>
      <c r="D126" s="5"/>
      <c r="E126" s="6">
        <f t="shared" ref="E126:K126" si="40">SUM(E125:E125)</f>
        <v>95000</v>
      </c>
      <c r="F126" s="6">
        <f t="shared" si="40"/>
        <v>2726.5</v>
      </c>
      <c r="G126" s="6">
        <f>SUM(G125:G125)</f>
        <v>10929.24</v>
      </c>
      <c r="H126" s="6">
        <f>SUM(H125:H125)</f>
        <v>2888</v>
      </c>
      <c r="I126" s="6">
        <f t="shared" si="40"/>
        <v>3963.6</v>
      </c>
      <c r="J126" s="6">
        <f t="shared" si="40"/>
        <v>20507.339999999997</v>
      </c>
      <c r="K126" s="6">
        <f t="shared" si="40"/>
        <v>74492.66</v>
      </c>
    </row>
    <row r="127" spans="1:27" s="1" customFormat="1" x14ac:dyDescent="0.25">
      <c r="A127" s="9"/>
      <c r="B127" s="67"/>
      <c r="C127" s="9"/>
      <c r="D127" s="68"/>
      <c r="E127" s="69"/>
      <c r="F127" s="69"/>
      <c r="G127" s="69"/>
      <c r="H127" s="69"/>
      <c r="I127" s="69"/>
      <c r="J127" s="69"/>
      <c r="K127" s="69"/>
    </row>
    <row r="128" spans="1:27" s="1" customFormat="1" x14ac:dyDescent="0.25">
      <c r="A128" s="52" t="s">
        <v>98</v>
      </c>
      <c r="B128" s="11"/>
      <c r="C128" s="11"/>
      <c r="D128" s="39"/>
      <c r="E128" s="11"/>
      <c r="F128" s="43"/>
      <c r="G128" s="43"/>
      <c r="H128" s="43"/>
      <c r="I128" s="43"/>
      <c r="J128" s="43"/>
      <c r="K128" s="43"/>
    </row>
    <row r="129" spans="1:11" s="1" customFormat="1" x14ac:dyDescent="0.25">
      <c r="A129" s="71" t="s">
        <v>99</v>
      </c>
      <c r="B129" s="11" t="s">
        <v>100</v>
      </c>
      <c r="C129" s="11" t="s">
        <v>18</v>
      </c>
      <c r="D129" s="48" t="s">
        <v>19</v>
      </c>
      <c r="E129" s="44">
        <v>28980</v>
      </c>
      <c r="F129" s="43">
        <v>831.73</v>
      </c>
      <c r="G129" s="43">
        <v>0</v>
      </c>
      <c r="H129" s="43">
        <v>880.99</v>
      </c>
      <c r="I129" s="43">
        <v>25</v>
      </c>
      <c r="J129" s="43">
        <f>SUM(F129:I129)</f>
        <v>1737.72</v>
      </c>
      <c r="K129" s="40">
        <f>E129-J129</f>
        <v>27242.28</v>
      </c>
    </row>
    <row r="130" spans="1:11" s="1" customFormat="1" x14ac:dyDescent="0.25">
      <c r="A130" s="11" t="s">
        <v>101</v>
      </c>
      <c r="B130" s="11" t="s">
        <v>100</v>
      </c>
      <c r="C130" s="11" t="s">
        <v>18</v>
      </c>
      <c r="D130" s="48" t="s">
        <v>19</v>
      </c>
      <c r="E130" s="44">
        <v>46440</v>
      </c>
      <c r="F130" s="43">
        <v>1332.83</v>
      </c>
      <c r="G130" s="43">
        <v>1351.56</v>
      </c>
      <c r="H130" s="43">
        <v>1411.78</v>
      </c>
      <c r="I130" s="43">
        <v>25</v>
      </c>
      <c r="J130" s="43">
        <f>SUM(F130:I130)</f>
        <v>4121.17</v>
      </c>
      <c r="K130" s="40">
        <f>+E130-J130</f>
        <v>42318.83</v>
      </c>
    </row>
    <row r="131" spans="1:11" x14ac:dyDescent="0.25">
      <c r="A131" s="3" t="s">
        <v>23</v>
      </c>
      <c r="B131" s="4">
        <v>2</v>
      </c>
      <c r="C131" s="3"/>
      <c r="D131" s="5"/>
      <c r="E131" s="6">
        <f>SUM(E129:E130)</f>
        <v>75420</v>
      </c>
      <c r="F131" s="6">
        <f t="shared" ref="E131:K131" si="41">SUM(F129:F130)</f>
        <v>2164.56</v>
      </c>
      <c r="G131" s="6">
        <f t="shared" si="41"/>
        <v>1351.56</v>
      </c>
      <c r="H131" s="6">
        <f t="shared" si="41"/>
        <v>2292.77</v>
      </c>
      <c r="I131" s="6">
        <f t="shared" si="41"/>
        <v>50</v>
      </c>
      <c r="J131" s="6">
        <f t="shared" si="41"/>
        <v>5858.89</v>
      </c>
      <c r="K131" s="6">
        <f t="shared" si="41"/>
        <v>69561.11</v>
      </c>
    </row>
    <row r="132" spans="1:11" s="1" customFormat="1" x14ac:dyDescent="0.25">
      <c r="A132" s="9"/>
      <c r="B132" s="67"/>
      <c r="C132" s="9"/>
      <c r="D132" s="68"/>
      <c r="E132" s="69"/>
      <c r="F132" s="69"/>
      <c r="G132" s="69"/>
      <c r="H132" s="69"/>
      <c r="I132" s="69"/>
      <c r="J132" s="69"/>
      <c r="K132" s="69"/>
    </row>
    <row r="133" spans="1:11" s="1" customFormat="1" x14ac:dyDescent="0.25">
      <c r="A133" s="8" t="s">
        <v>102</v>
      </c>
      <c r="B133" s="49"/>
      <c r="C133" s="49"/>
      <c r="D133" s="50"/>
      <c r="E133" s="51"/>
      <c r="F133" s="51"/>
      <c r="G133" s="51"/>
      <c r="H133" s="51"/>
      <c r="I133" s="51"/>
      <c r="J133" s="51"/>
      <c r="K133" s="51"/>
    </row>
    <row r="134" spans="1:11" s="1" customFormat="1" x14ac:dyDescent="0.25">
      <c r="A134" s="11" t="s">
        <v>103</v>
      </c>
      <c r="B134" s="11" t="s">
        <v>104</v>
      </c>
      <c r="C134" s="1" t="s">
        <v>18</v>
      </c>
      <c r="D134" s="48" t="s">
        <v>19</v>
      </c>
      <c r="E134" s="44">
        <v>28980</v>
      </c>
      <c r="F134" s="43">
        <v>831.73</v>
      </c>
      <c r="G134" s="43">
        <v>0</v>
      </c>
      <c r="H134" s="43">
        <v>880.99</v>
      </c>
      <c r="I134" s="43">
        <v>25</v>
      </c>
      <c r="J134" s="43">
        <f>SUM(F134:I134)</f>
        <v>1737.72</v>
      </c>
      <c r="K134" s="40">
        <f>E134-J134</f>
        <v>27242.28</v>
      </c>
    </row>
    <row r="135" spans="1:11" s="1" customFormat="1" x14ac:dyDescent="0.25">
      <c r="A135" s="11" t="s">
        <v>105</v>
      </c>
      <c r="B135" s="11" t="s">
        <v>104</v>
      </c>
      <c r="C135" s="11" t="s">
        <v>18</v>
      </c>
      <c r="D135" s="48" t="s">
        <v>19</v>
      </c>
      <c r="E135" s="40">
        <v>47500</v>
      </c>
      <c r="F135" s="40">
        <v>1363.25</v>
      </c>
      <c r="G135" s="40">
        <v>1501.16</v>
      </c>
      <c r="H135" s="40">
        <v>1444</v>
      </c>
      <c r="I135" s="40">
        <v>25</v>
      </c>
      <c r="J135" s="41">
        <f t="shared" ref="J135" si="42">SUM(F135:I135)</f>
        <v>4333.41</v>
      </c>
      <c r="K135" s="40">
        <f t="shared" ref="K135" si="43">E135-J135</f>
        <v>43166.59</v>
      </c>
    </row>
    <row r="136" spans="1:11" s="1" customFormat="1" x14ac:dyDescent="0.25">
      <c r="A136" s="11" t="s">
        <v>178</v>
      </c>
      <c r="B136" s="11" t="s">
        <v>179</v>
      </c>
      <c r="C136" s="11" t="s">
        <v>18</v>
      </c>
      <c r="D136" s="48" t="s">
        <v>19</v>
      </c>
      <c r="E136" s="40">
        <v>10000</v>
      </c>
      <c r="F136" s="40">
        <v>287</v>
      </c>
      <c r="G136" s="40">
        <v>0</v>
      </c>
      <c r="H136" s="40">
        <v>304</v>
      </c>
      <c r="I136" s="40">
        <v>1944.78</v>
      </c>
      <c r="J136" s="41">
        <v>2535.7800000000002</v>
      </c>
      <c r="K136" s="40">
        <v>7464.22</v>
      </c>
    </row>
    <row r="137" spans="1:11" s="1" customFormat="1" x14ac:dyDescent="0.25">
      <c r="A137" s="11" t="s">
        <v>106</v>
      </c>
      <c r="B137" s="11" t="s">
        <v>104</v>
      </c>
      <c r="C137" s="11" t="s">
        <v>18</v>
      </c>
      <c r="D137" s="48" t="s">
        <v>16</v>
      </c>
      <c r="E137" s="40">
        <v>31980</v>
      </c>
      <c r="F137" s="40">
        <v>917.83</v>
      </c>
      <c r="G137" s="40">
        <v>0</v>
      </c>
      <c r="H137" s="40">
        <v>972.19</v>
      </c>
      <c r="I137" s="40">
        <v>25</v>
      </c>
      <c r="J137" s="41">
        <f>SUM(F137:I137)</f>
        <v>1915.02</v>
      </c>
      <c r="K137" s="40">
        <f>E137-J137</f>
        <v>30064.98</v>
      </c>
    </row>
    <row r="138" spans="1:11" s="1" customFormat="1" ht="15" customHeight="1" x14ac:dyDescent="0.25">
      <c r="A138" s="11" t="s">
        <v>107</v>
      </c>
      <c r="B138" s="11" t="s">
        <v>104</v>
      </c>
      <c r="C138" s="11" t="s">
        <v>18</v>
      </c>
      <c r="D138" s="48" t="s">
        <v>16</v>
      </c>
      <c r="E138" s="43">
        <v>25200</v>
      </c>
      <c r="F138" s="43">
        <v>723.24</v>
      </c>
      <c r="G138" s="43">
        <v>0</v>
      </c>
      <c r="H138" s="43">
        <v>766.08</v>
      </c>
      <c r="I138" s="43">
        <v>25</v>
      </c>
      <c r="J138" s="43">
        <f>SUM(F138:I138)</f>
        <v>1514.3200000000002</v>
      </c>
      <c r="K138" s="43">
        <f>E138-J138</f>
        <v>23685.68</v>
      </c>
    </row>
    <row r="139" spans="1:11" s="1" customFormat="1" ht="15" customHeight="1" x14ac:dyDescent="0.25">
      <c r="A139" s="11" t="s">
        <v>150</v>
      </c>
      <c r="B139" s="11" t="s">
        <v>151</v>
      </c>
      <c r="C139" s="11" t="s">
        <v>18</v>
      </c>
      <c r="D139" s="48" t="s">
        <v>19</v>
      </c>
      <c r="E139" s="43">
        <v>40000</v>
      </c>
      <c r="F139" s="43">
        <v>1148</v>
      </c>
      <c r="G139" s="43">
        <v>442.65</v>
      </c>
      <c r="H139" s="43">
        <v>1216</v>
      </c>
      <c r="I139" s="43">
        <v>25</v>
      </c>
      <c r="J139" s="43">
        <f t="shared" ref="J139:J143" si="44">SUM(F139:I139)</f>
        <v>2831.65</v>
      </c>
      <c r="K139" s="43">
        <f t="shared" ref="K139:K143" si="45">E139-J139</f>
        <v>37168.35</v>
      </c>
    </row>
    <row r="140" spans="1:11" s="1" customFormat="1" ht="15" customHeight="1" x14ac:dyDescent="0.25">
      <c r="A140" s="11" t="s">
        <v>152</v>
      </c>
      <c r="B140" s="11" t="s">
        <v>153</v>
      </c>
      <c r="C140" s="11" t="s">
        <v>18</v>
      </c>
      <c r="D140" s="48" t="s">
        <v>19</v>
      </c>
      <c r="E140" s="43">
        <v>30000</v>
      </c>
      <c r="F140" s="43">
        <v>861</v>
      </c>
      <c r="G140" s="43">
        <v>0</v>
      </c>
      <c r="H140" s="43">
        <v>912</v>
      </c>
      <c r="I140" s="43">
        <v>25</v>
      </c>
      <c r="J140" s="43">
        <f t="shared" si="44"/>
        <v>1798</v>
      </c>
      <c r="K140" s="43">
        <f t="shared" si="45"/>
        <v>28202</v>
      </c>
    </row>
    <row r="141" spans="1:11" s="1" customFormat="1" ht="15" customHeight="1" x14ac:dyDescent="0.25">
      <c r="A141" s="11" t="s">
        <v>154</v>
      </c>
      <c r="B141" s="11" t="s">
        <v>155</v>
      </c>
      <c r="C141" s="11" t="s">
        <v>18</v>
      </c>
      <c r="D141" s="48" t="s">
        <v>19</v>
      </c>
      <c r="E141" s="43">
        <v>30000</v>
      </c>
      <c r="F141" s="43">
        <v>861</v>
      </c>
      <c r="G141" s="43">
        <v>0</v>
      </c>
      <c r="H141" s="43">
        <v>912</v>
      </c>
      <c r="I141" s="43">
        <v>25</v>
      </c>
      <c r="J141" s="43">
        <f t="shared" si="44"/>
        <v>1798</v>
      </c>
      <c r="K141" s="43">
        <f t="shared" si="45"/>
        <v>28202</v>
      </c>
    </row>
    <row r="142" spans="1:11" s="1" customFormat="1" ht="15" customHeight="1" x14ac:dyDescent="0.25">
      <c r="A142" s="11" t="s">
        <v>156</v>
      </c>
      <c r="B142" s="11" t="s">
        <v>153</v>
      </c>
      <c r="C142" s="11" t="s">
        <v>18</v>
      </c>
      <c r="D142" s="48" t="s">
        <v>16</v>
      </c>
      <c r="E142" s="43">
        <v>30000</v>
      </c>
      <c r="F142" s="43">
        <v>861</v>
      </c>
      <c r="G142" s="43">
        <v>0</v>
      </c>
      <c r="H142" s="43">
        <v>912</v>
      </c>
      <c r="I142" s="43">
        <v>25</v>
      </c>
      <c r="J142" s="43">
        <f t="shared" si="44"/>
        <v>1798</v>
      </c>
      <c r="K142" s="43">
        <f t="shared" si="45"/>
        <v>28202</v>
      </c>
    </row>
    <row r="143" spans="1:11" s="1" customFormat="1" ht="15" customHeight="1" x14ac:dyDescent="0.25">
      <c r="A143" s="11" t="s">
        <v>157</v>
      </c>
      <c r="B143" s="11" t="s">
        <v>153</v>
      </c>
      <c r="C143" s="11" t="s">
        <v>18</v>
      </c>
      <c r="D143" s="48" t="s">
        <v>19</v>
      </c>
      <c r="E143" s="43">
        <v>30000</v>
      </c>
      <c r="F143" s="43">
        <v>861</v>
      </c>
      <c r="G143" s="43">
        <v>0</v>
      </c>
      <c r="H143" s="43">
        <v>912</v>
      </c>
      <c r="I143" s="43">
        <v>25</v>
      </c>
      <c r="J143" s="43">
        <f t="shared" si="44"/>
        <v>1798</v>
      </c>
      <c r="K143" s="43">
        <f t="shared" si="45"/>
        <v>28202</v>
      </c>
    </row>
    <row r="144" spans="1:11" x14ac:dyDescent="0.25">
      <c r="A144" s="3" t="s">
        <v>23</v>
      </c>
      <c r="B144" s="4">
        <v>10</v>
      </c>
      <c r="C144" s="3"/>
      <c r="D144" s="5"/>
      <c r="E144" s="6">
        <f>SUM(E134:E143)</f>
        <v>303660</v>
      </c>
      <c r="F144" s="6">
        <f t="shared" ref="E144:K144" si="46">SUM(F134:F143)</f>
        <v>8715.0499999999993</v>
      </c>
      <c r="G144" s="6">
        <f>SUM(G134:G143)</f>
        <v>1943.81</v>
      </c>
      <c r="H144" s="6">
        <f t="shared" si="46"/>
        <v>9231.26</v>
      </c>
      <c r="I144" s="6">
        <f t="shared" si="46"/>
        <v>2169.7799999999997</v>
      </c>
      <c r="J144" s="6">
        <f t="shared" si="46"/>
        <v>22059.9</v>
      </c>
      <c r="K144" s="6">
        <f t="shared" si="46"/>
        <v>281600.09999999998</v>
      </c>
    </row>
    <row r="145" spans="1:13" s="1" customFormat="1" x14ac:dyDescent="0.25">
      <c r="A145" s="9"/>
      <c r="B145" s="67"/>
      <c r="C145" s="9"/>
      <c r="D145" s="68"/>
      <c r="E145" s="69"/>
      <c r="F145" s="69"/>
      <c r="G145" s="69"/>
      <c r="H145" s="69"/>
      <c r="I145" s="69"/>
      <c r="J145" s="69"/>
      <c r="K145" s="69"/>
    </row>
    <row r="146" spans="1:13" s="1" customFormat="1" x14ac:dyDescent="0.25">
      <c r="A146" s="52" t="s">
        <v>108</v>
      </c>
      <c r="B146" s="43"/>
      <c r="C146" s="43"/>
      <c r="D146" s="48"/>
      <c r="E146" s="43"/>
      <c r="F146" s="43"/>
      <c r="G146" s="43"/>
      <c r="H146" s="43"/>
      <c r="I146" s="43"/>
      <c r="J146" s="43"/>
      <c r="K146" s="43"/>
    </row>
    <row r="147" spans="1:13" s="1" customFormat="1" x14ac:dyDescent="0.25">
      <c r="A147" s="11" t="s">
        <v>109</v>
      </c>
      <c r="B147" s="43" t="s">
        <v>110</v>
      </c>
      <c r="C147" s="43" t="s">
        <v>18</v>
      </c>
      <c r="D147" s="48" t="s">
        <v>16</v>
      </c>
      <c r="E147" s="43">
        <v>100000</v>
      </c>
      <c r="F147" s="43">
        <f>+E147*2.87%</f>
        <v>2870</v>
      </c>
      <c r="G147" s="43">
        <v>12105.37</v>
      </c>
      <c r="H147" s="43">
        <v>3040</v>
      </c>
      <c r="I147" s="43">
        <v>25</v>
      </c>
      <c r="J147" s="43">
        <f>SUM(F147:I147)</f>
        <v>18040.370000000003</v>
      </c>
      <c r="K147" s="43">
        <f>E147-J147</f>
        <v>81959.63</v>
      </c>
    </row>
    <row r="148" spans="1:13" s="1" customFormat="1" x14ac:dyDescent="0.25">
      <c r="A148" s="11" t="s">
        <v>111</v>
      </c>
      <c r="B148" s="43" t="s">
        <v>112</v>
      </c>
      <c r="C148" s="43" t="s">
        <v>113</v>
      </c>
      <c r="D148" s="48" t="s">
        <v>16</v>
      </c>
      <c r="E148" s="43">
        <v>52000</v>
      </c>
      <c r="F148" s="43">
        <v>1492.4</v>
      </c>
      <c r="G148" s="43">
        <v>2136.27</v>
      </c>
      <c r="H148" s="43">
        <v>1580.8</v>
      </c>
      <c r="I148" s="43">
        <v>152.6</v>
      </c>
      <c r="J148" s="43">
        <f>SUM(F148:I148)</f>
        <v>5362.0700000000006</v>
      </c>
      <c r="K148" s="43">
        <f>E148-J148</f>
        <v>46637.93</v>
      </c>
    </row>
    <row r="149" spans="1:13" s="1" customFormat="1" x14ac:dyDescent="0.25">
      <c r="A149" s="11" t="s">
        <v>114</v>
      </c>
      <c r="B149" s="43" t="s">
        <v>112</v>
      </c>
      <c r="C149" s="43" t="s">
        <v>18</v>
      </c>
      <c r="D149" s="48" t="s">
        <v>16</v>
      </c>
      <c r="E149" s="43">
        <v>46000</v>
      </c>
      <c r="F149" s="43">
        <v>1320.2</v>
      </c>
      <c r="G149" s="43">
        <v>1289.46</v>
      </c>
      <c r="H149" s="43">
        <v>1398.4</v>
      </c>
      <c r="I149" s="43">
        <v>25</v>
      </c>
      <c r="J149" s="43">
        <f t="shared" ref="J149" si="47">SUM(F149:I149)</f>
        <v>4033.06</v>
      </c>
      <c r="K149" s="43">
        <f t="shared" ref="K149" si="48">E149-J149</f>
        <v>41966.94</v>
      </c>
    </row>
    <row r="150" spans="1:13" x14ac:dyDescent="0.25">
      <c r="A150" s="3" t="s">
        <v>23</v>
      </c>
      <c r="B150" s="4">
        <v>3</v>
      </c>
      <c r="C150" s="3"/>
      <c r="D150" s="5"/>
      <c r="E150" s="6">
        <f>SUM(E147:E149)</f>
        <v>198000</v>
      </c>
      <c r="F150" s="6">
        <f t="shared" ref="E150:K150" si="49">SUM(F147:F149)</f>
        <v>5682.5999999999995</v>
      </c>
      <c r="G150" s="6">
        <f>SUM(G147:G149)</f>
        <v>15531.100000000002</v>
      </c>
      <c r="H150" s="6">
        <f t="shared" si="49"/>
        <v>6019.2000000000007</v>
      </c>
      <c r="I150" s="6">
        <f t="shared" si="49"/>
        <v>202.6</v>
      </c>
      <c r="J150" s="6">
        <f t="shared" si="49"/>
        <v>27435.500000000004</v>
      </c>
      <c r="K150" s="6">
        <f t="shared" si="49"/>
        <v>170564.5</v>
      </c>
    </row>
    <row r="151" spans="1:13" s="1" customFormat="1" x14ac:dyDescent="0.25">
      <c r="A151" s="49"/>
      <c r="B151" s="49"/>
      <c r="C151" s="49"/>
      <c r="D151" s="50"/>
      <c r="E151" s="51"/>
      <c r="F151" s="51"/>
      <c r="G151" s="51"/>
      <c r="H151" s="51"/>
      <c r="I151" s="51"/>
      <c r="J151" s="51"/>
      <c r="K151" s="51"/>
    </row>
    <row r="152" spans="1:13" ht="24.75" customHeight="1" x14ac:dyDescent="0.3">
      <c r="A152" s="70" t="s">
        <v>115</v>
      </c>
      <c r="B152" s="14">
        <f>+B17+B23+B28+B36+B40+B44+B51+B55+B75+B82+B100+B106+B112+B118+B122+B126+B131+B144+B150</f>
        <v>84</v>
      </c>
      <c r="C152" s="13"/>
      <c r="D152" s="15"/>
      <c r="E152" s="16">
        <f>E17+E23+E28+E36+E40+E44+E51+E55+E75+E82+E100+E106+E112+E118+E122+E126+E131+E144+E150</f>
        <v>3940321.26</v>
      </c>
      <c r="F152" s="16">
        <f>F17+F23+F28+F36+F40+F44+F51+F55+F75+F82+F100+F106+F112+F118+F122+F126+F131+F144+F150</f>
        <v>113087.285</v>
      </c>
      <c r="G152" s="16">
        <f>G17+G23+G28+G36+G40+G44+G51+G55+G75+G82+G100+G106+G112+G118+G122+G126+G131+G144+G150</f>
        <v>248602.07</v>
      </c>
      <c r="H152" s="16">
        <f>H17+H23+H28+H36+H40+H44+H51+H55+H75+H82+H100+H106+H112+H118+H122+H126+H131+H144+H150</f>
        <v>119549.56999999999</v>
      </c>
      <c r="I152" s="16">
        <f>I17+I23+I28+I36+I40+I44+I51+I55+I75+I82+I100+I106+I112+I118+I122+I126+I131+I144+I150</f>
        <v>56377.259999999995</v>
      </c>
      <c r="J152" s="16">
        <f>J17+J23+J28+J36+J40+J44+J51+J55+J75+J82+J100+J106+J112+J118+J122+J126+J131+J144+J150</f>
        <v>537616.18499999994</v>
      </c>
      <c r="K152" s="16">
        <f>K17+K23+K28+K36+K40+K44+K51+K55+K75+K82+K100+K106+K112+K118+K122+K126+K131+K144+K150</f>
        <v>3402705.0700000003</v>
      </c>
    </row>
    <row r="153" spans="1:13" s="76" customFormat="1" x14ac:dyDescent="0.25">
      <c r="A153" s="78"/>
      <c r="B153" s="78"/>
      <c r="C153" s="78"/>
      <c r="D153" s="79"/>
      <c r="E153" s="80"/>
      <c r="F153" s="80"/>
      <c r="G153" s="80"/>
      <c r="H153" s="80"/>
      <c r="I153" s="80"/>
      <c r="J153" s="80"/>
      <c r="K153" s="80"/>
      <c r="L153" s="81"/>
      <c r="M153" s="81"/>
    </row>
    <row r="154" spans="1:13" s="1" customFormat="1" x14ac:dyDescent="0.25">
      <c r="A154" s="21"/>
      <c r="B154" s="21"/>
      <c r="C154" s="21"/>
      <c r="D154" s="22"/>
      <c r="E154" s="23"/>
      <c r="F154" s="23"/>
      <c r="G154" s="23"/>
      <c r="H154" s="23"/>
      <c r="I154" s="23"/>
      <c r="J154" s="23"/>
      <c r="K154" s="23"/>
      <c r="L154" s="19"/>
      <c r="M154" s="19"/>
    </row>
    <row r="155" spans="1:13" s="1" customFormat="1" x14ac:dyDescent="0.25">
      <c r="A155" s="21"/>
      <c r="B155" s="21"/>
      <c r="C155" s="21"/>
      <c r="D155" s="22"/>
      <c r="E155" s="23"/>
      <c r="F155" s="23"/>
      <c r="G155" s="23"/>
      <c r="H155" s="23"/>
      <c r="I155" s="23"/>
      <c r="J155" s="23"/>
      <c r="K155" s="23"/>
      <c r="L155" s="19"/>
      <c r="M155" s="19"/>
    </row>
    <row r="156" spans="1:13" s="1" customFormat="1" ht="21" x14ac:dyDescent="0.35">
      <c r="A156" s="24"/>
      <c r="B156" s="48"/>
      <c r="C156" s="25"/>
      <c r="D156" s="26"/>
      <c r="E156" s="27"/>
      <c r="F156" s="28"/>
      <c r="G156" s="28"/>
      <c r="H156" s="28"/>
      <c r="I156" s="28"/>
      <c r="J156" s="28"/>
      <c r="K156" s="28"/>
      <c r="L156" s="19"/>
      <c r="M156" s="19"/>
    </row>
    <row r="157" spans="1:13" s="24" customFormat="1" ht="21" x14ac:dyDescent="0.35">
      <c r="A157" s="30" t="s">
        <v>149</v>
      </c>
      <c r="B157" s="48"/>
      <c r="C157" s="25"/>
      <c r="D157" s="36"/>
      <c r="E157" s="28"/>
      <c r="F157" s="25"/>
      <c r="G157" s="29"/>
      <c r="H157" s="30"/>
      <c r="I157" s="61"/>
      <c r="J157" s="61"/>
      <c r="K157" s="62"/>
      <c r="L157" s="62"/>
    </row>
    <row r="158" spans="1:13" s="24" customFormat="1" ht="21" x14ac:dyDescent="0.35">
      <c r="A158" s="24" t="s">
        <v>120</v>
      </c>
      <c r="B158" s="25"/>
      <c r="C158" s="25"/>
      <c r="D158" s="37"/>
      <c r="E158" s="25"/>
      <c r="F158" s="25"/>
      <c r="G158" s="29"/>
      <c r="I158" s="61"/>
      <c r="J158" s="61"/>
      <c r="K158" s="20"/>
      <c r="L158" s="20"/>
    </row>
    <row r="159" spans="1:13" s="1" customFormat="1" ht="21" hidden="1" x14ac:dyDescent="0.35">
      <c r="A159" s="92" t="s">
        <v>116</v>
      </c>
      <c r="B159" s="92"/>
      <c r="C159" s="92"/>
      <c r="D159" s="92"/>
      <c r="E159" s="92"/>
      <c r="F159" s="92"/>
      <c r="G159" s="92"/>
      <c r="H159" s="92"/>
      <c r="I159" s="92"/>
      <c r="J159" s="92"/>
    </row>
    <row r="160" spans="1:13" s="1" customFormat="1" hidden="1" x14ac:dyDescent="0.25">
      <c r="A160" s="21"/>
      <c r="B160" s="21"/>
      <c r="C160" s="21"/>
      <c r="D160" s="38"/>
      <c r="E160" s="19"/>
      <c r="F160" s="19"/>
      <c r="G160" s="19"/>
      <c r="H160" s="19"/>
      <c r="I160" s="19"/>
      <c r="J160" s="19"/>
    </row>
    <row r="161" spans="1:11" s="1" customFormat="1" hidden="1" x14ac:dyDescent="0.25">
      <c r="A161" s="21"/>
      <c r="B161" s="21"/>
      <c r="C161" s="21"/>
      <c r="D161" s="38"/>
      <c r="E161" s="19"/>
      <c r="F161" s="19"/>
      <c r="G161" s="19"/>
      <c r="H161" s="19"/>
      <c r="I161" s="19"/>
      <c r="J161" s="19"/>
    </row>
    <row r="162" spans="1:11" s="1" customFormat="1" hidden="1" x14ac:dyDescent="0.25">
      <c r="A162" s="21"/>
      <c r="B162" s="21"/>
      <c r="C162" s="21"/>
      <c r="D162" s="38"/>
      <c r="E162" s="19"/>
      <c r="F162" s="19"/>
      <c r="G162" s="19"/>
      <c r="H162" s="19"/>
      <c r="I162" s="19"/>
      <c r="J162" s="19"/>
    </row>
    <row r="163" spans="1:11" s="1" customFormat="1" x14ac:dyDescent="0.25">
      <c r="A163" s="21"/>
      <c r="B163" s="21"/>
      <c r="C163" s="21"/>
      <c r="D163" s="38"/>
      <c r="E163" s="19"/>
      <c r="F163" s="19"/>
      <c r="G163" s="19"/>
      <c r="H163" s="19"/>
      <c r="I163" s="19"/>
      <c r="J163" s="19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ht="24.75" customHeigh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ht="15.75" x14ac:dyDescent="0.25">
      <c r="A494" s="32"/>
      <c r="B494" s="32"/>
      <c r="C494" s="32"/>
      <c r="D494" s="33"/>
      <c r="E494" s="34"/>
      <c r="F494" s="34"/>
      <c r="G494" s="34"/>
      <c r="H494" s="34"/>
      <c r="I494" s="34"/>
      <c r="J494" s="34"/>
      <c r="K494" s="34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x14ac:dyDescent="0.25">
      <c r="E740" s="12"/>
      <c r="F740" s="12"/>
      <c r="G740" s="12"/>
      <c r="H740" s="12"/>
      <c r="I740" s="12"/>
      <c r="J740" s="12"/>
      <c r="K740" s="12"/>
    </row>
    <row r="741" spans="4:11" x14ac:dyDescent="0.25">
      <c r="E741" s="12"/>
      <c r="F741" s="12"/>
      <c r="G741" s="12"/>
      <c r="H741" s="12"/>
      <c r="I741" s="12"/>
      <c r="J741" s="12"/>
      <c r="K741" s="12"/>
    </row>
    <row r="742" spans="4:11" x14ac:dyDescent="0.25">
      <c r="E742" s="12"/>
      <c r="F742" s="12"/>
      <c r="G742" s="12"/>
      <c r="H742" s="12"/>
      <c r="I742" s="12"/>
      <c r="J742" s="12"/>
      <c r="K742" s="12"/>
    </row>
    <row r="743" spans="4:11" x14ac:dyDescent="0.25">
      <c r="E743" s="12"/>
      <c r="F743" s="12"/>
      <c r="G743" s="12"/>
      <c r="H743" s="12"/>
      <c r="I743" s="12"/>
      <c r="J743" s="12"/>
      <c r="K743" s="12"/>
    </row>
    <row r="744" spans="4:11" x14ac:dyDescent="0.25">
      <c r="E744" s="12"/>
      <c r="F744" s="12"/>
      <c r="G744" s="12"/>
      <c r="H744" s="12"/>
      <c r="I744" s="12"/>
      <c r="J744" s="12"/>
      <c r="K744" s="12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ht="15" customHeight="1" x14ac:dyDescent="0.25">
      <c r="E954" s="12"/>
      <c r="F954" s="12"/>
      <c r="G954" s="12"/>
      <c r="H954" s="12"/>
      <c r="I954" s="12"/>
      <c r="J954" s="12"/>
      <c r="K954" s="12"/>
    </row>
  </sheetData>
  <mergeCells count="16">
    <mergeCell ref="A159:J159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98 J115 I85:J88 I90:J97 I8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2025-11-28T14:18:37Z</cp:lastPrinted>
  <dcterms:created xsi:type="dcterms:W3CDTF">2023-11-10T15:26:30Z</dcterms:created>
  <dcterms:modified xsi:type="dcterms:W3CDTF">2026-05-07T15:54:13Z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